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6"/>
  </bookViews>
  <sheets>
    <sheet name="RESUMO" sheetId="1" r:id="rId1"/>
    <sheet name="ASG" sheetId="2" r:id="rId2"/>
    <sheet name="ASG LIMPEZA VEICULOS" sheetId="3" r:id="rId3"/>
    <sheet name="ASG SERV LAVANDERIA" sheetId="4" r:id="rId4"/>
    <sheet name="ENCARREGADO" sheetId="5" r:id="rId5"/>
    <sheet name="DESCRIÇÃO" sheetId="6" r:id="rId6"/>
    <sheet name="MATERIAIS E EQUIPAMENTOS" sheetId="7" r:id="rId7"/>
    <sheet name="UNIFORMES E EPIS" sheetId="8" r:id="rId8"/>
  </sheets>
  <externalReferences>
    <externalReference r:id="rId11"/>
  </externalReferences>
  <definedNames>
    <definedName name="_xlnm.Print_Area" localSheetId="1">'ASG'!$A$1:$E$128</definedName>
    <definedName name="_xlnm.Print_Area" localSheetId="2">'ASG LIMPEZA VEICULOS'!$A$1:$E$127</definedName>
    <definedName name="_xlnm.Print_Area" localSheetId="3">'ASG SERV LAVANDERIA'!$A$1:$E$127</definedName>
    <definedName name="_xlnm.Print_Area" localSheetId="4">'ENCARREGADO'!$A$1:$E$125</definedName>
    <definedName name="_xlnm.Print_Area" localSheetId="0">'RESUMO'!$A$1:$H$24</definedName>
    <definedName name="Excel_BuiltIn_Print_Area_3_1">#REF!</definedName>
    <definedName name="Excel_BuiltIn_Print_Area_5_1">#REF!</definedName>
    <definedName name="Excel_BuiltIn_Print_Area" localSheetId="0">'RESUMO'!$A$1:$H$24</definedName>
    <definedName name="Excel_BuiltIn_Print_Area" localSheetId="1">'ASG'!$A$1:$E$128</definedName>
    <definedName name="Excel_BuiltIn_Print_Area" localSheetId="2">'ASG LIMPEZA VEICULOS'!$A$1:$E$127</definedName>
    <definedName name="Excel_BuiltIn_Print_Area" localSheetId="3">'ASG SERV LAVANDERIA'!$A$1:$E$127</definedName>
    <definedName name="Excel_BuiltIn_Print_Area" localSheetId="4">'ENCARREGADO'!$A$1:$E$125</definedName>
  </definedNames>
  <calcPr fullCalcOnLoad="1"/>
</workbook>
</file>

<file path=xl/comments2.xml><?xml version="1.0" encoding="utf-8"?>
<comments xmlns="http://schemas.openxmlformats.org/spreadsheetml/2006/main">
  <authors>
    <author> </author>
  </authors>
  <commentList>
    <comment ref="A9" authorId="0">
      <text>
        <r>
          <rPr>
            <sz val="10"/>
            <color indexed="8"/>
            <rFont val="Arial"/>
            <family val="2"/>
          </rPr>
          <t>Denominação do serviço a ser contratado. Ex.: Serviço de limpeza e conservação.</t>
        </r>
      </text>
    </comment>
    <comment ref="A75" authorId="0">
      <text>
        <r>
          <rPr>
            <sz val="10"/>
            <color indexed="8"/>
            <rFont val="Arial"/>
            <family val="2"/>
          </rPr>
          <t xml:space="preserve">Soma do Submódulo 3.1 + Submódulo 3.2 + Submódulo 3.3
</t>
        </r>
      </text>
    </comment>
    <comment ref="C9" authorId="0">
      <text>
        <r>
          <rPr>
            <sz val="10"/>
            <color indexed="8"/>
            <rFont val="Arial"/>
            <family val="2"/>
          </rPr>
          <t>Parâmetro de medição adotado pela Administração para possibilitar a quantificação dos serviços e a aferição dos resultados. Ex.: Postos, m2</t>
        </r>
      </text>
    </comment>
    <comment ref="D4" authorId="0">
      <text>
        <r>
          <rPr>
            <sz val="10"/>
            <color indexed="8"/>
            <rFont val="Arial"/>
            <family val="2"/>
          </rPr>
          <t>Nome do local onde será executado o serviço.</t>
        </r>
      </text>
    </comment>
    <comment ref="D6" authorId="0">
      <text>
        <r>
          <rPr>
            <sz val="10"/>
            <color indexed="8"/>
            <rFont val="Arial"/>
            <family val="2"/>
          </rPr>
          <t>Corresponde ao nº de meses de execução previsto no Edital (período de vigência do contrato a ser celebrado com a Administração).</t>
        </r>
      </text>
    </comment>
    <comment ref="D9" authorId="0">
      <text>
        <r>
          <rPr>
            <sz val="10"/>
            <color indexed="8"/>
            <rFont val="Arial"/>
            <family val="2"/>
          </rPr>
          <t>Quantitativo da unidade de medida do tipo de serviço.</t>
        </r>
      </text>
    </comment>
    <comment ref="D14" authorId="0">
      <text>
        <r>
          <rPr>
            <sz val="10"/>
            <color indexed="8"/>
            <rFont val="Arial"/>
            <family val="2"/>
          </rPr>
          <t>Denominação do serviço a ser contratado.</t>
        </r>
      </text>
    </comment>
    <comment ref="D17" authorId="0">
      <text>
        <r>
          <rPr>
            <sz val="10"/>
            <color indexed="8"/>
            <rFont val="Arial"/>
            <family val="2"/>
          </rPr>
          <t>Denominação do serviço a ser contratado.</t>
        </r>
      </text>
    </comment>
    <comment ref="D18" authorId="0">
      <text>
        <r>
          <rPr>
            <sz val="10"/>
            <color indexed="8"/>
            <rFont val="Arial"/>
            <family val="2"/>
          </rPr>
          <t>Data utilizada como base para o reajuste da categoria profissional previsto nos Acordos, Convenções ou Sentenças Normativas em Dissídios Coletivos.</t>
        </r>
      </text>
    </comment>
    <comment ref="D64" authorId="0">
      <text>
        <r>
          <rPr>
            <sz val="10"/>
            <color indexed="8"/>
            <rFont val="Segoe UI"/>
            <family val="2"/>
          </rPr>
          <t xml:space="preserve">Percentual considerado de desligamentos SEM justa causa INDENIZADOS. </t>
        </r>
      </text>
    </comment>
    <comment ref="D69" authorId="0">
      <text>
        <r>
          <rPr>
            <sz val="10"/>
            <color indexed="8"/>
            <rFont val="Arial"/>
            <family val="2"/>
          </rPr>
          <t xml:space="preserve">Percentual considerado de desligamentos SEM justa causa TRABALHADOS. 
</t>
        </r>
      </text>
    </comment>
    <comment ref="D73" authorId="0">
      <text>
        <r>
          <rPr>
            <sz val="10"/>
            <color indexed="8"/>
            <rFont val="Arial"/>
            <family val="2"/>
          </rPr>
          <t xml:space="preserve">Percentual considerado de desligamentos COM justa causa. 
</t>
        </r>
      </text>
    </comment>
    <comment ref="D106" authorId="0">
      <text>
        <r>
          <rPr>
            <sz val="10"/>
            <color indexed="8"/>
            <rFont val="Arial"/>
            <family val="2"/>
          </rPr>
          <t>São os gastos da contratada com sua estrutura administrativa, organizacional e gerenciamento de seus contratos, tais como as despesas relativas a:
a) funcionamento e manutenção da sede, tais como aluguel, água, luz, telefone, o IPTU, detre outros:
b) pessoal administrativo;
c) material e equipamento de escritório;
d) supervisão de serviços;
e) seguros.
Para serviços de vigilância e limpeza foram estabelecidos pelo MPOG os percentuais de 6% e 3% respectuvamente.</t>
        </r>
      </text>
    </comment>
    <comment ref="D108" authorId="0">
      <text>
        <r>
          <rPr>
            <sz val="10"/>
            <color indexed="8"/>
            <rFont val="Arial"/>
            <family val="2"/>
          </rPr>
          <t>São os valores referente ao recolhimento de impostos e contribuições incidentes sobre o faturamento, conforme estabelecido pela legislação vigente.</t>
        </r>
      </text>
    </comment>
    <comment ref="D116" authorId="0">
      <text>
        <r>
          <rPr>
            <sz val="10"/>
            <color indexed="8"/>
            <rFont val="Arial"/>
            <family val="2"/>
          </rPr>
          <t>Soma de todos os percentuais que compõem os encargos previdenciários e FGTS.</t>
        </r>
      </text>
    </comment>
    <comment ref="E22" authorId="0">
      <text>
        <r>
          <rPr>
            <sz val="10"/>
            <color indexed="8"/>
            <rFont val="Arial"/>
            <family val="2"/>
          </rPr>
          <t>São os salários normativos da categoria, relativos ao mês da data-base, constante dos acordos, convenções ou dissídios da categoria profissional.</t>
        </r>
      </text>
    </comment>
    <comment ref="E29" authorId="0">
      <text>
        <r>
          <rPr>
            <sz val="10"/>
            <color indexed="8"/>
            <rFont val="Arial"/>
            <family val="2"/>
          </rPr>
          <t>Somatório dos itens que compõem a Remuneração.</t>
        </r>
      </text>
    </comment>
    <comment ref="E34" authorId="0">
      <text>
        <r>
          <rPr>
            <b/>
            <sz val="10"/>
            <color indexed="8"/>
            <rFont val="Arial"/>
            <family val="2"/>
          </rPr>
          <t>1. Fórmula de cálculo:</t>
        </r>
        <r>
          <rPr>
            <sz val="10"/>
            <color indexed="8"/>
            <rFont val="Arial"/>
            <family val="2"/>
          </rPr>
          <t xml:space="preserve"> Base de Cálculo x Percentual
Base de cálculo = Módulo I
Percentual = 1/12 = 8,3333</t>
        </r>
      </text>
    </comment>
    <comment ref="E35" authorId="0">
      <text>
        <r>
          <rPr>
            <b/>
            <sz val="10"/>
            <color indexed="8"/>
            <rFont val="Arial"/>
            <family val="2"/>
          </rPr>
          <t>1. Fórmula de cálculo:</t>
        </r>
        <r>
          <rPr>
            <sz val="10"/>
            <color indexed="8"/>
            <rFont val="Arial"/>
            <family val="2"/>
          </rPr>
          <t xml:space="preserve"> Base de Cálculo x Percentual x Alíquota do Adicional
Base de cálculo = Módulo I
Percentual = 1/12 = 8,3333
Alíquota do Adicional = 1/3 = 33,3333</t>
        </r>
      </text>
    </comment>
    <comment ref="E36" authorId="0">
      <text>
        <r>
          <rPr>
            <sz val="10"/>
            <color indexed="8"/>
            <rFont val="Arial"/>
            <family val="2"/>
          </rPr>
          <t>1. Somatório do submódulo 2.1.
2. Fórmula de cálculo: Alínea A + Alínea B</t>
        </r>
      </text>
    </comment>
    <comment ref="E47" authorId="0">
      <text>
        <r>
          <rPr>
            <b/>
            <sz val="9"/>
            <color indexed="8"/>
            <rFont val="Segoe UI"/>
            <family val="2"/>
          </rPr>
          <t>1. Somatório do submódulo 2.2.
2. Fórmula de cálculo: Soma das alíneas do submódulo 2.2</t>
        </r>
      </text>
    </comment>
    <comment ref="E51" authorId="0">
      <text>
        <r>
          <rPr>
            <b/>
            <sz val="10"/>
            <color indexed="8"/>
            <rFont val="Arial"/>
            <family val="2"/>
          </rPr>
          <t xml:space="preserve">
"CLÁUSULA DÉCIMA QUARTA - ASSISTÊNCIA MÉDICA 
</t>
        </r>
        <r>
          <rPr>
            <sz val="10"/>
            <color indexed="8"/>
            <rFont val="Arial"/>
            <family val="2"/>
          </rPr>
          <t xml:space="preserve"> 
 Os empregadores se obrigam a contratar em favor de seus empregados representados pelos Sindicatos Laborais Convenentes no Estado do Espírito Santo, que tenham mais de 30 (trinta) dias de contrato de trabalho vigente, devidamente constantes da GFIP – Guia de Recolhimento do FGTS e Previdência Social, PLANOS DE ASSISTÊNCIA MÉDICA AMBULATORIAL, que atenda, no mínimo, a forma da proposta apresentada pela FETRACONMAG-ES, que segue em anexo à presente Convenção Coletiva de Trabalho, que fica fazendo parte integrante da mesma.
I – Os empregadores se obrigam a contratar e custear, </t>
        </r>
        <r>
          <rPr>
            <b/>
            <sz val="10"/>
            <color indexed="8"/>
            <rFont val="Arial"/>
            <family val="2"/>
          </rPr>
          <t>até o limite de R$ 78,00 (setenta e oito reais) mensais</t>
        </r>
        <r>
          <rPr>
            <sz val="10"/>
            <color indexed="8"/>
            <rFont val="Arial"/>
            <family val="2"/>
          </rPr>
          <t xml:space="preserve"> por empregado, Plano de Saúde nos moldes do “caput” desta cláusula."</t>
        </r>
      </text>
    </comment>
    <comment ref="E57" authorId="0">
      <text>
        <r>
          <rPr>
            <sz val="10"/>
            <color indexed="8"/>
            <rFont val="Arial"/>
            <family val="2"/>
          </rPr>
          <t xml:space="preserve">Soma de todos os itens que compõem os benefícios mensais e diários.
</t>
        </r>
      </text>
    </comment>
    <comment ref="E58" authorId="0">
      <text>
        <r>
          <rPr>
            <sz val="10"/>
            <color indexed="8"/>
            <rFont val="Arial"/>
            <family val="2"/>
          </rPr>
          <t>Soma do submódulo 2.1, 2.2, e 2.3.</t>
        </r>
      </text>
    </comment>
    <comment ref="E62" authorId="0">
      <text>
        <r>
          <rPr>
            <b/>
            <sz val="10"/>
            <color indexed="8"/>
            <rFont val="Arial"/>
            <family val="2"/>
          </rPr>
          <t xml:space="preserve">
1. Base de cálculo:</t>
        </r>
        <r>
          <rPr>
            <sz val="10"/>
            <color indexed="8"/>
            <rFont val="Arial"/>
            <family val="2"/>
          </rPr>
          <t xml:space="preserve"> Módulo 1 (sem a incidência da hora extra no feriado trabalhado) + Módulo 2 (sem a incidência dos encargos previdenciários correspondentes ao GPS).
</t>
        </r>
        <r>
          <rPr>
            <b/>
            <sz val="10"/>
            <color indexed="8"/>
            <rFont val="Arial"/>
            <family val="2"/>
          </rPr>
          <t xml:space="preserve">
2. Número de meses:</t>
        </r>
        <r>
          <rPr>
            <sz val="10"/>
            <color indexed="8"/>
            <rFont val="Arial"/>
            <family val="2"/>
          </rPr>
          <t xml:space="preserve"> tempo médio de permanência no serviço. Adotou-se 12 meses.
</t>
        </r>
        <r>
          <rPr>
            <b/>
            <sz val="10"/>
            <color indexed="8"/>
            <rFont val="Arial"/>
            <family val="2"/>
          </rPr>
          <t>Valor a ser provisionado nos casos de Aviso Prévio Indenizado: Base de cálculo ÷ Número de meses</t>
        </r>
      </text>
    </comment>
    <comment ref="E63" authorId="0">
      <text>
        <r>
          <rPr>
            <b/>
            <sz val="10"/>
            <color indexed="8"/>
            <rFont val="Arial"/>
            <family val="2"/>
          </rPr>
          <t xml:space="preserve">1. Base de cálculo: </t>
        </r>
        <r>
          <rPr>
            <sz val="10"/>
            <color indexed="8"/>
            <rFont val="Arial"/>
            <family val="2"/>
          </rPr>
          <t xml:space="preserve">Módulo 1 + Submódulo 2.1.
</t>
        </r>
        <r>
          <rPr>
            <b/>
            <sz val="10"/>
            <color indexed="8"/>
            <rFont val="Arial"/>
            <family val="2"/>
          </rPr>
          <t>2. Percentual:</t>
        </r>
        <r>
          <rPr>
            <sz val="10"/>
            <color indexed="8"/>
            <rFont val="Arial"/>
            <family val="2"/>
          </rPr>
          <t xml:space="preserve"> alíquota de 8%.
</t>
        </r>
        <r>
          <rPr>
            <b/>
            <sz val="10"/>
            <color indexed="8"/>
            <rFont val="Arial"/>
            <family val="2"/>
          </rPr>
          <t>3. Alíquota do Adicional:</t>
        </r>
        <r>
          <rPr>
            <sz val="10"/>
            <color indexed="8"/>
            <rFont val="Arial"/>
            <family val="2"/>
          </rPr>
          <t xml:space="preserve"> corresponde a 50% dos quais 40% refere-se à multa do FGTS e 10% à contribuição social a ser recolhida na rede bancária e transferida à Caixa Econômica Federal.
</t>
        </r>
        <r>
          <rPr>
            <b/>
            <sz val="10"/>
            <color indexed="8"/>
            <rFont val="Arial"/>
            <family val="2"/>
          </rPr>
          <t xml:space="preserve">Valor: Base de cálculo x Percentual x Alíquota do Adicional.
</t>
        </r>
      </text>
    </comment>
    <comment ref="E64" authorId="0">
      <text>
        <r>
          <rPr>
            <b/>
            <sz val="10"/>
            <color indexed="8"/>
            <rFont val="Arial"/>
            <family val="2"/>
          </rPr>
          <t xml:space="preserve">1. Base de Cálculo: </t>
        </r>
        <r>
          <rPr>
            <sz val="10"/>
            <color indexed="8"/>
            <rFont val="Arial"/>
            <family val="2"/>
          </rPr>
          <t xml:space="preserve">Valor a ser provisionado nos casos de Aviso Prévio Indenizado + multa do FGTSe Contribuição Social.
</t>
        </r>
        <r>
          <rPr>
            <b/>
            <sz val="10"/>
            <color indexed="8"/>
            <rFont val="Arial"/>
            <family val="2"/>
          </rPr>
          <t xml:space="preserve">
2. Percentual: </t>
        </r>
        <r>
          <rPr>
            <u val="single"/>
            <sz val="10"/>
            <color indexed="8"/>
            <rFont val="Arial"/>
            <family val="2"/>
          </rPr>
          <t>0,34%</t>
        </r>
        <r>
          <rPr>
            <sz val="10"/>
            <color indexed="8"/>
            <rFont val="Arial"/>
            <family val="2"/>
          </rPr>
          <t xml:space="preserve"> das demissões sem justa causa INDENIZADOS.
</t>
        </r>
        <r>
          <rPr>
            <b/>
            <sz val="10"/>
            <color indexed="8"/>
            <rFont val="Arial"/>
            <family val="2"/>
          </rPr>
          <t xml:space="preserve">
Valor: Base de Cálculo x Percentual.
</t>
        </r>
      </text>
    </comment>
    <comment ref="E65" authorId="0">
      <text>
        <r>
          <rPr>
            <sz val="10"/>
            <color indexed="8"/>
            <rFont val="Arial"/>
            <family val="2"/>
          </rPr>
          <t>É o custo do Aviso Prévio Idenizado</t>
        </r>
      </text>
    </comment>
    <comment ref="E67" authorId="0">
      <text>
        <r>
          <rPr>
            <b/>
            <sz val="10"/>
            <color indexed="8"/>
            <rFont val="Arial"/>
            <family val="2"/>
          </rPr>
          <t xml:space="preserve">1. Base de cálculo: </t>
        </r>
        <r>
          <rPr>
            <sz val="10"/>
            <color indexed="8"/>
            <rFont val="Arial"/>
            <family val="2"/>
          </rPr>
          <t xml:space="preserve">Módulo 1 + Módulo 2.
</t>
        </r>
        <r>
          <rPr>
            <b/>
            <sz val="10"/>
            <color indexed="8"/>
            <rFont val="Arial"/>
            <family val="2"/>
          </rPr>
          <t xml:space="preserve">
2. Número de meses: </t>
        </r>
        <r>
          <rPr>
            <sz val="10"/>
            <color indexed="8"/>
            <rFont val="Arial"/>
            <family val="2"/>
          </rPr>
          <t xml:space="preserve">tempo médio de permanência no serviço. Adotou-se 12 meses.
</t>
        </r>
        <r>
          <rPr>
            <b/>
            <sz val="10"/>
            <color indexed="8"/>
            <rFont val="Arial"/>
            <family val="2"/>
          </rPr>
          <t xml:space="preserve">
Valor a ser provisionado nos casos de Aviso Prévio Trabalhado: </t>
        </r>
        <r>
          <rPr>
            <sz val="10"/>
            <color indexed="8"/>
            <rFont val="Arial"/>
            <family val="2"/>
          </rPr>
          <t>Base de cálculo ÷ Número de meses.</t>
        </r>
      </text>
    </comment>
    <comment ref="E68" authorId="0">
      <text>
        <r>
          <rPr>
            <b/>
            <sz val="10"/>
            <color indexed="8"/>
            <rFont val="Arial"/>
            <family val="2"/>
          </rPr>
          <t xml:space="preserve">1. Base de cálculo: </t>
        </r>
        <r>
          <rPr>
            <sz val="10"/>
            <color indexed="8"/>
            <rFont val="Arial"/>
            <family val="2"/>
          </rPr>
          <t xml:space="preserve">Módulo 1 + Submódulo 2.1.
</t>
        </r>
        <r>
          <rPr>
            <b/>
            <sz val="10"/>
            <color indexed="8"/>
            <rFont val="Arial"/>
            <family val="2"/>
          </rPr>
          <t xml:space="preserve">
2. Percentual: </t>
        </r>
        <r>
          <rPr>
            <sz val="10"/>
            <color indexed="8"/>
            <rFont val="Arial"/>
            <family val="2"/>
          </rPr>
          <t xml:space="preserve">alíquota de 8%.
</t>
        </r>
        <r>
          <rPr>
            <b/>
            <sz val="10"/>
            <color indexed="8"/>
            <rFont val="Arial"/>
            <family val="2"/>
          </rPr>
          <t xml:space="preserve">
3. Alíquota do Adicional: </t>
        </r>
        <r>
          <rPr>
            <sz val="10"/>
            <color indexed="8"/>
            <rFont val="Arial"/>
            <family val="2"/>
          </rPr>
          <t xml:space="preserve">corresponde a 50% dos quais 40% refere-se à multa do FGTS e 10% à contribuição social a ser recolhida na rede bancária e transferida à Caixa Econômica Federal.
</t>
        </r>
        <r>
          <rPr>
            <b/>
            <sz val="10"/>
            <color indexed="8"/>
            <rFont val="Arial"/>
            <family val="2"/>
          </rPr>
          <t xml:space="preserve">
Valor: Base de cálculo x Percentual x Alíquota do Adicional.
</t>
        </r>
      </text>
    </comment>
    <comment ref="E69" authorId="0">
      <text>
        <r>
          <rPr>
            <b/>
            <sz val="10"/>
            <color indexed="8"/>
            <rFont val="Arial"/>
            <family val="2"/>
          </rPr>
          <t xml:space="preserve">1. Base de Cálculo: </t>
        </r>
        <r>
          <rPr>
            <sz val="10"/>
            <color indexed="8"/>
            <rFont val="Arial"/>
            <family val="2"/>
          </rPr>
          <t xml:space="preserve">Valor a ser provisionado nos casos de Aviso Prévio Trabalhado + multa do FGTS e Contribuição Social.
</t>
        </r>
        <r>
          <rPr>
            <b/>
            <sz val="10"/>
            <color indexed="8"/>
            <rFont val="Arial"/>
            <family val="2"/>
          </rPr>
          <t xml:space="preserve">
2. Percentual: </t>
        </r>
        <r>
          <rPr>
            <u val="single"/>
            <sz val="10"/>
            <color indexed="8"/>
            <rFont val="Arial"/>
            <family val="2"/>
          </rPr>
          <t>1,94</t>
        </r>
        <r>
          <rPr>
            <sz val="10"/>
            <color indexed="8"/>
            <rFont val="Arial"/>
            <family val="2"/>
          </rPr>
          <t xml:space="preserve">% (percentual das demissões sem justa causa)
</t>
        </r>
        <r>
          <rPr>
            <b/>
            <sz val="10"/>
            <color indexed="8"/>
            <rFont val="Arial"/>
            <family val="2"/>
          </rPr>
          <t xml:space="preserve">
Valor: Base de Cálculo x Percentual
</t>
        </r>
      </text>
    </comment>
    <comment ref="E70" authorId="0">
      <text>
        <r>
          <rPr>
            <sz val="10"/>
            <color indexed="8"/>
            <rFont val="Arial"/>
            <family val="2"/>
          </rPr>
          <t>É o custo do Aviso Prévio Trabalhado.</t>
        </r>
      </text>
    </comment>
    <comment ref="E72" authorId="0">
      <text>
        <r>
          <rPr>
            <b/>
            <sz val="10"/>
            <color indexed="8"/>
            <rFont val="Arial"/>
            <family val="2"/>
          </rPr>
          <t xml:space="preserve">1. </t>
        </r>
        <r>
          <rPr>
            <sz val="10"/>
            <color indexed="8"/>
            <rFont val="Arial"/>
            <family val="2"/>
          </rPr>
          <t xml:space="preserve">Corresponde ao cálculo das provisões incorporadas para adicional de férias e 13º salário que não são devidas no caso de demissão por justa causa sendo valor negativo. O cálculo foi feito assumindo que as demissões por justa causa têm distribuição uniforme ao logo do ano.
</t>
        </r>
        <r>
          <rPr>
            <b/>
            <sz val="10"/>
            <color indexed="8"/>
            <rFont val="Arial"/>
            <family val="2"/>
          </rPr>
          <t xml:space="preserve">
2. Valor: Valor mensal provisionado do 13º Salário + valor mensal provisionado do Adicional de Férias.
</t>
        </r>
      </text>
    </comment>
    <comment ref="E73" authorId="0">
      <text>
        <r>
          <rPr>
            <b/>
            <sz val="10"/>
            <color indexed="8"/>
            <rFont val="Arial"/>
            <family val="2"/>
          </rPr>
          <t>1. Base de Cálculo:</t>
        </r>
        <r>
          <rPr>
            <sz val="10"/>
            <color indexed="8"/>
            <rFont val="Arial"/>
            <family val="2"/>
          </rPr>
          <t xml:space="preserve"> Valor provisionado de 13º Salário e Adicional de Férias</t>
        </r>
        <r>
          <rPr>
            <b/>
            <sz val="10"/>
            <color indexed="8"/>
            <rFont val="Arial"/>
            <family val="2"/>
          </rPr>
          <t xml:space="preserve">.
2. Percentual: </t>
        </r>
        <r>
          <rPr>
            <sz val="10"/>
            <color indexed="8"/>
            <rFont val="Arial"/>
            <family val="2"/>
          </rPr>
          <t xml:space="preserve">1,93% (Dados do CAGED)
</t>
        </r>
        <r>
          <rPr>
            <b/>
            <sz val="10"/>
            <color indexed="8"/>
            <rFont val="Arial"/>
            <family val="2"/>
          </rPr>
          <t xml:space="preserve">
3.Valor: Base de Cálculo x Percentual.</t>
        </r>
      </text>
    </comment>
    <comment ref="E74" authorId="0">
      <text>
        <r>
          <rPr>
            <sz val="10"/>
            <color indexed="8"/>
            <rFont val="Arial"/>
            <family val="2"/>
          </rPr>
          <t>É o custo da Demissão por Justa Causa.</t>
        </r>
      </text>
    </comment>
    <comment ref="E75" authorId="0">
      <text>
        <r>
          <rPr>
            <b/>
            <sz val="10"/>
            <color indexed="8"/>
            <rFont val="Arial"/>
            <family val="2"/>
          </rPr>
          <t>1. Valor:</t>
        </r>
        <r>
          <rPr>
            <sz val="10"/>
            <color indexed="8"/>
            <rFont val="Arial"/>
            <family val="2"/>
          </rPr>
          <t xml:space="preserve"> Submódulo 3.1 + submódulo 3.2 + Submódulo 3.3.</t>
        </r>
      </text>
    </comment>
    <comment ref="E79" authorId="0">
      <text>
        <r>
          <rPr>
            <b/>
            <sz val="10"/>
            <color indexed="8"/>
            <rFont val="Arial"/>
            <family val="2"/>
          </rPr>
          <t xml:space="preserve">Férias: Art. 129 da CLT:
</t>
        </r>
        <r>
          <rPr>
            <sz val="10"/>
            <color indexed="8"/>
            <rFont val="Arial"/>
            <family val="2"/>
          </rPr>
          <t xml:space="preserve">“Art. 129 - Todo empregado terá direito anualmente ao gozo de um período de férias, sem prejuízo da remuneração. (Redação dada pelo Decreto-lei nº 1.535, de 13.4.1977)”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t>
        </r>
        <r>
          <rPr>
            <sz val="10"/>
            <color indexed="8"/>
            <rFont val="Arial"/>
            <family val="2"/>
          </rPr>
          <t xml:space="preserve"> consideram-se os dias efetivos da jornada de trabalho. Exemplo: 22 (vinte e dois) dias para a jornada de 44 horas semanais e 15 (quinze) dias para jornada 12x36.
</t>
        </r>
        <r>
          <rPr>
            <b/>
            <sz val="10"/>
            <color indexed="8"/>
            <rFont val="Arial"/>
            <family val="2"/>
          </rPr>
          <t>3. Duração:</t>
        </r>
        <r>
          <rPr>
            <sz val="10"/>
            <color indexed="8"/>
            <rFont val="Arial"/>
            <family val="2"/>
          </rPr>
          <t xml:space="preserve">  quantidade de dias de afastamento (30 dias)
</t>
        </r>
        <r>
          <rPr>
            <b/>
            <sz val="10"/>
            <color indexed="8"/>
            <rFont val="Arial"/>
            <family val="2"/>
          </rPr>
          <t>4. Proporção de dias afetados:</t>
        </r>
        <r>
          <rPr>
            <sz val="10"/>
            <color indexed="8"/>
            <rFont val="Arial"/>
            <family val="2"/>
          </rPr>
          <t xml:space="preserve"> 44h – considera a proporção de dias úteis que poderão ser afetados pelo afastamento. Para 2017 a previsão é de 252 dias úteis. Portanto: 252/365 = 69,04% 
</t>
        </r>
        <r>
          <rPr>
            <b/>
            <sz val="10"/>
            <color indexed="8"/>
            <rFont val="Arial"/>
            <family val="2"/>
          </rPr>
          <t>5. Incidência</t>
        </r>
        <r>
          <rPr>
            <sz val="10"/>
            <color indexed="8"/>
            <rFont val="Arial"/>
            <family val="2"/>
          </rPr>
          <t xml:space="preserve">: probabilidade de ocorrência da ausência (100%)
</t>
        </r>
        <r>
          <rPr>
            <b/>
            <sz val="10"/>
            <color indexed="8"/>
            <rFont val="Arial"/>
            <family val="2"/>
          </rPr>
          <t xml:space="preserve">
Fórmula de Cálculo: ((base de cálculo/dias trabalhados)*duração*proporção de dias afetados *incidência)/12 meses
</t>
        </r>
      </text>
    </comment>
    <comment ref="E80" authorId="0">
      <text>
        <r>
          <rPr>
            <b/>
            <sz val="10"/>
            <color indexed="8"/>
            <rFont val="Arial"/>
            <family val="2"/>
          </rPr>
          <t xml:space="preserve">Ausência justificada: </t>
        </r>
        <r>
          <rPr>
            <sz val="10"/>
            <color indexed="8"/>
            <rFont val="Arial"/>
            <family val="2"/>
          </rPr>
          <t xml:space="preserve">considera-se até 1 dia por ano, conforme estudo FIA 2014/15.
</t>
        </r>
        <r>
          <rPr>
            <b/>
            <sz val="10"/>
            <color indexed="8"/>
            <rFont val="Arial"/>
            <family val="2"/>
          </rPr>
          <t xml:space="preserve">
1. Base de cálculo: Módulo I + Módulo II + Módulo III
2. Dias trabalhados: </t>
        </r>
        <r>
          <rPr>
            <sz val="10"/>
            <color indexed="8"/>
            <rFont val="Arial"/>
            <family val="2"/>
          </rPr>
          <t xml:space="preserve">consideram-se os dias efetivos da jornada de trabalho. Exemplo: 22 (vinte e dois) dias para a jornada de 44 horas semanais 
</t>
        </r>
        <r>
          <rPr>
            <b/>
            <sz val="10"/>
            <color indexed="8"/>
            <rFont val="Arial"/>
            <family val="2"/>
          </rPr>
          <t xml:space="preserve">3. Duração: </t>
        </r>
        <r>
          <rPr>
            <sz val="10"/>
            <color indexed="8"/>
            <rFont val="Arial"/>
            <family val="2"/>
          </rPr>
          <t xml:space="preserve"> quantidade de dias de afastamento (1 dia)
</t>
        </r>
        <r>
          <rPr>
            <b/>
            <sz val="10"/>
            <color indexed="8"/>
            <rFont val="Arial"/>
            <family val="2"/>
          </rPr>
          <t xml:space="preserve">
4. Incidência:</t>
        </r>
        <r>
          <rPr>
            <sz val="10"/>
            <color indexed="8"/>
            <rFont val="Arial"/>
            <family val="2"/>
          </rPr>
          <t xml:space="preserve"> probabilidade de ocorrência da ausência (100%)
</t>
        </r>
        <r>
          <rPr>
            <b/>
            <sz val="10"/>
            <color indexed="8"/>
            <rFont val="Arial"/>
            <family val="2"/>
          </rPr>
          <t xml:space="preserve">
Fórmula de Cálculo:</t>
        </r>
        <r>
          <rPr>
            <sz val="10"/>
            <color indexed="8"/>
            <rFont val="Arial"/>
            <family val="2"/>
          </rPr>
          <t xml:space="preserve"> ((base de cálculo/dias trabalhados)*duração*incidência)/12 meses
</t>
        </r>
      </text>
    </comment>
    <comment ref="E81" authorId="0">
      <text>
        <r>
          <rPr>
            <b/>
            <sz val="10"/>
            <color indexed="8"/>
            <rFont val="Arial"/>
            <family val="2"/>
          </rPr>
          <t xml:space="preserve">Acidente de Trabalho: § 2º do art. 43 da Lei 8.213, de 24 de julho de 1991:
</t>
        </r>
        <r>
          <rPr>
            <sz val="10"/>
            <color indexed="8"/>
            <rFont val="Arial"/>
            <family val="2"/>
          </rPr>
          <t xml:space="preserve">“Art. 43 (...)
§ 2º Durante os primeiros quinze dias de afastamento da atividade por motivo de invalidez, caberá
à empresa pagar ao segurado empregado o salário. </t>
        </r>
        <r>
          <rPr>
            <b/>
            <sz val="10"/>
            <color indexed="8"/>
            <rFont val="Arial"/>
            <family val="2"/>
          </rPr>
          <t>”
1. Base de cálculo:</t>
        </r>
        <r>
          <rPr>
            <sz val="10"/>
            <color indexed="8"/>
            <rFont val="Arial"/>
            <family val="2"/>
          </rPr>
          <t xml:space="preserve"> 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(15 dias)
</t>
        </r>
        <r>
          <rPr>
            <b/>
            <sz val="10"/>
            <color indexed="8"/>
            <rFont val="Arial"/>
            <family val="2"/>
          </rPr>
          <t xml:space="preserve">
4. Proporção de dias afetados:</t>
        </r>
        <r>
          <rPr>
            <sz val="10"/>
            <color indexed="8"/>
            <rFont val="Arial"/>
            <family val="2"/>
          </rPr>
          <t xml:space="preserve"> 44h – considera a proporção de dias úteis que poderão ser afetados pelo afastamento. Para 2017 a previsão é de 252 dias úteis. Portanto: 252/365 = 69,04% 
</t>
        </r>
        <r>
          <rPr>
            <b/>
            <sz val="10"/>
            <color indexed="8"/>
            <rFont val="Arial"/>
            <family val="2"/>
          </rPr>
          <t>5. Incidência:</t>
        </r>
        <r>
          <rPr>
            <sz val="10"/>
            <color indexed="8"/>
            <rFont val="Arial"/>
            <family val="2"/>
          </rPr>
          <t xml:space="preserve"> probabilidade de ocorrência da ausência (0,1642 -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2" authorId="0">
      <text>
        <r>
          <rPr>
            <b/>
            <sz val="10"/>
            <color indexed="8"/>
            <rFont val="Arial"/>
            <family val="2"/>
          </rPr>
          <t xml:space="preserve">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(5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5. Incidência: </t>
        </r>
        <r>
          <rPr>
            <sz val="10"/>
            <color indexed="8"/>
            <rFont val="Arial"/>
            <family val="2"/>
          </rPr>
          <t xml:space="preserve">probabilidade de ocorrência da ausência (100%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3" authorId="0">
      <text>
        <r>
          <rPr>
            <b/>
            <sz val="10"/>
            <color indexed="8"/>
            <rFont val="Arial"/>
            <family val="2"/>
          </rPr>
          <t xml:space="preserve">Ausência Legal: Art. 473 da CLT:
</t>
        </r>
        <r>
          <rPr>
            <sz val="10"/>
            <color indexed="8"/>
            <rFont val="Arial"/>
            <family val="2"/>
          </rPr>
          <t xml:space="preserve">XI - por 1 (um) dia por ano para acompanhar filho de até 6 (seis) anos em consulta médica.”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quantidade de dias de afastamento (2 dias)
4. Proporção de dias afetados: </t>
        </r>
        <r>
          <rPr>
            <sz val="10"/>
            <color indexed="8"/>
            <rFont val="Arial"/>
            <family val="2"/>
          </rPr>
          <t xml:space="preserve">44h – considera a proporção de dias úteis que poderão ser afetados pelo afastamento. Neste caso, 100%
</t>
        </r>
        <r>
          <rPr>
            <b/>
            <sz val="10"/>
            <color indexed="8"/>
            <rFont val="Arial"/>
            <family val="2"/>
          </rPr>
          <t xml:space="preserve">
5. Incidência: </t>
        </r>
        <r>
          <rPr>
            <sz val="10"/>
            <color indexed="8"/>
            <rFont val="Arial"/>
            <family val="2"/>
          </rPr>
          <t xml:space="preserve">probabilidade de ocorrência da ausência (0,1531 - conforme caderno técnico do serviço de limpeza do MPDG). 
</t>
        </r>
        <r>
          <rPr>
            <b/>
            <sz val="10"/>
            <color indexed="8"/>
            <rFont val="Arial"/>
            <family val="2"/>
          </rPr>
          <t xml:space="preserve">
Fórmula de Cálculo: ((base de cálculo/dias trabalhados)*duração*proporção de dias afetados *incidência)/12 mese</t>
        </r>
        <r>
          <rPr>
            <sz val="10"/>
            <color indexed="8"/>
            <rFont val="Arial"/>
            <family val="2"/>
          </rPr>
          <t>s</t>
        </r>
      </text>
    </comment>
    <comment ref="E84" authorId="0">
      <text>
        <r>
          <rPr>
            <b/>
            <sz val="10"/>
            <color indexed="8"/>
            <rFont val="Arial"/>
            <family val="2"/>
          </rPr>
          <t xml:space="preserve">Ausência Legal: Art. 473 da CLT:
</t>
        </r>
        <r>
          <rPr>
            <sz val="10"/>
            <color indexed="8"/>
            <rFont val="Arial"/>
            <family val="2"/>
          </rPr>
          <t xml:space="preserve">“I - até 2 (dois) dias consecutivos, em caso de falecimento do cônjuge, ascendente, descendente,
irmão ou pessoa que, declarada em sua carteira de trabalho e previdência social, viva sob sua dependência econômica;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(2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
5. Incidência: </t>
        </r>
        <r>
          <rPr>
            <sz val="10"/>
            <color indexed="8"/>
            <rFont val="Arial"/>
            <family val="2"/>
          </rPr>
          <t xml:space="preserve">probabilidade de ocorrência da ausência (0,0301 -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5" authorId="0">
      <text>
        <r>
          <rPr>
            <b/>
            <sz val="10"/>
            <color indexed="8"/>
            <rFont val="Arial"/>
            <family val="2"/>
          </rPr>
          <t xml:space="preserve">Ausência Legal: Art. 473 da CLT:
</t>
        </r>
        <r>
          <rPr>
            <sz val="10"/>
            <color indexed="8"/>
            <rFont val="Arial"/>
            <family val="2"/>
          </rPr>
          <t xml:space="preserve">II - até 3 (três) dias consecutivos, em virtude de casamento;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 quantidade de dias de afastamento (3 dias)
</t>
        </r>
        <r>
          <rPr>
            <b/>
            <sz val="10"/>
            <color indexed="8"/>
            <rFont val="Arial"/>
            <family val="2"/>
          </rPr>
          <t xml:space="preserve">
4. Proporção de dias afetados: </t>
        </r>
        <r>
          <rPr>
            <sz val="10"/>
            <color indexed="8"/>
            <rFont val="Arial"/>
            <family val="2"/>
          </rPr>
          <t xml:space="preserve">100%
</t>
        </r>
        <r>
          <rPr>
            <b/>
            <sz val="10"/>
            <color indexed="8"/>
            <rFont val="Arial"/>
            <family val="2"/>
          </rPr>
          <t xml:space="preserve">
5. Incidência:</t>
        </r>
        <r>
          <rPr>
            <sz val="10"/>
            <color indexed="8"/>
            <rFont val="Arial"/>
            <family val="2"/>
          </rPr>
          <t xml:space="preserve"> probabilidade de ocorrência da ausência (0,0163 -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6" authorId="0">
      <text>
        <r>
          <rPr>
            <b/>
            <sz val="10"/>
            <color indexed="8"/>
            <rFont val="Arial"/>
            <family val="2"/>
          </rPr>
          <t xml:space="preserve">Ausência Legal: Art. 473 da CLT:
</t>
        </r>
        <r>
          <rPr>
            <sz val="10"/>
            <color indexed="8"/>
            <rFont val="Arial"/>
            <family val="2"/>
          </rPr>
          <t xml:space="preserve">IV - por um dia, em cada 12 (doze) meses de trabalho, em caso de doação voluntária de sangue
devidamente comprovada;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 dia)
</t>
        </r>
        <r>
          <rPr>
            <b/>
            <sz val="10"/>
            <color indexed="8"/>
            <rFont val="Arial"/>
            <family val="2"/>
          </rPr>
          <t xml:space="preserve">4. Proporção de dias afetados: </t>
        </r>
        <r>
          <rPr>
            <sz val="10"/>
            <color indexed="8"/>
            <rFont val="Arial"/>
            <family val="2"/>
          </rPr>
          <t xml:space="preserve">100%
</t>
        </r>
        <r>
          <rPr>
            <b/>
            <sz val="10"/>
            <color indexed="8"/>
            <rFont val="Arial"/>
            <family val="2"/>
          </rPr>
          <t xml:space="preserve">
5. Incidência: </t>
        </r>
        <r>
          <rPr>
            <sz val="10"/>
            <color indexed="8"/>
            <rFont val="Arial"/>
            <family val="2"/>
          </rPr>
          <t xml:space="preserve">probabilidade de ocorrência da ausência (0,0200 - conforme caderno técnico do serviço de limpeza do MPDG). 
</t>
        </r>
        <r>
          <rPr>
            <b/>
            <sz val="10"/>
            <color indexed="8"/>
            <rFont val="Arial"/>
            <family val="2"/>
          </rPr>
          <t xml:space="preserve"> 
Fórmula de Cálculo: ((base de cálculo/dias trabalhados)*duração*proporção de dias afetados*incidência)/12 meses</t>
        </r>
      </text>
    </comment>
    <comment ref="E87" authorId="0">
      <text>
        <r>
          <rPr>
            <b/>
            <sz val="10"/>
            <color indexed="8"/>
            <rFont val="Arial"/>
            <family val="2"/>
          </rPr>
          <t xml:space="preserve">Ausência Legal: Art. 473 da CLT:
</t>
        </r>
        <r>
          <rPr>
            <sz val="10"/>
            <color indexed="8"/>
            <rFont val="Arial"/>
            <family val="2"/>
          </rPr>
          <t xml:space="preserve">VIII - pelo tempo que se fizer necessário, quando tiver que comparecer a juízo.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 dia)
</t>
        </r>
        <r>
          <rPr>
            <b/>
            <sz val="10"/>
            <color indexed="8"/>
            <rFont val="Arial"/>
            <family val="2"/>
          </rPr>
          <t xml:space="preserve">4. Proporção de dias afetados: </t>
        </r>
        <r>
          <rPr>
            <sz val="10"/>
            <color indexed="8"/>
            <rFont val="Arial"/>
            <family val="2"/>
          </rPr>
          <t xml:space="preserve">100%
</t>
        </r>
        <r>
          <rPr>
            <b/>
            <sz val="10"/>
            <color indexed="8"/>
            <rFont val="Arial"/>
            <family val="2"/>
          </rPr>
          <t xml:space="preserve">
5. Incidência: </t>
        </r>
        <r>
          <rPr>
            <sz val="10"/>
            <color indexed="8"/>
            <rFont val="Arial"/>
            <family val="2"/>
          </rPr>
          <t xml:space="preserve">probabilidade de ocorrência da ausência (0,004 - conforme caderno técnico do serviço de limpeza do MPDG). 
</t>
        </r>
        <r>
          <rPr>
            <b/>
            <sz val="10"/>
            <color indexed="8"/>
            <rFont val="Arial"/>
            <family val="2"/>
          </rPr>
          <t xml:space="preserve"> 
Fórmula de Cálculo: ((base de cálculo/dias trabalhados)*duração*incidência)/12 meses</t>
        </r>
      </text>
    </comment>
    <comment ref="E88" authorId="0">
      <text>
        <r>
          <rPr>
            <b/>
            <sz val="10"/>
            <color indexed="8"/>
            <rFont val="Arial"/>
            <family val="2"/>
          </rPr>
          <t xml:space="preserve">Afastamento Paternidade: inciso II do art. 1º da Lei nº 11.770, de 9 de setembro de 2008:
</t>
        </r>
        <r>
          <rPr>
            <sz val="10"/>
            <color indexed="8"/>
            <rFont val="Arial"/>
            <family val="2"/>
          </rPr>
          <t xml:space="preserve">“Art. 1º É instituído o Programa Empresa Cidadã, destinado a prorrogar:
II - por 15 (quinze) dias a duração da licença-paternidade, nos termos desta Lei, além dos 5 (cinco)
dias estabelecidos no § 1o do art. 10 do Ato das Disposições Constitucionais Transitórias. (Incluído dada pela Lei nº 13.257, de 2016).”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t>
        </r>
        <r>
          <rPr>
            <sz val="10"/>
            <color indexed="8"/>
            <rFont val="Arial"/>
            <family val="2"/>
          </rPr>
          <t xml:space="preserve"> 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(20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5. Incidência: </t>
        </r>
        <r>
          <rPr>
            <sz val="10"/>
            <color indexed="8"/>
            <rFont val="Arial"/>
            <family val="2"/>
          </rPr>
          <t xml:space="preserve">probabilidade de ocorrência da ausência (0,018 - conforme caderno técnico do serviço de limpeza do MPDG). 
</t>
        </r>
        <r>
          <rPr>
            <b/>
            <sz val="10"/>
            <color indexed="8"/>
            <rFont val="Arial"/>
            <family val="2"/>
          </rPr>
          <t>Fórmula de Cálculo: ((base de cálculo/dias trabalhados)*duração*proporção de dias afetados *incidência)/12 meses</t>
        </r>
      </text>
    </comment>
    <comment ref="E89" authorId="0">
      <text>
        <r>
          <rPr>
            <b/>
            <sz val="10"/>
            <color indexed="8"/>
            <rFont val="Arial"/>
            <family val="2"/>
          </rPr>
          <t xml:space="preserve">Afastamento Maternidade: inciso I do art. 1º da Lei nº 11.770, de 9 de setembro de 2008
</t>
        </r>
        <r>
          <rPr>
            <sz val="10"/>
            <color indexed="8"/>
            <rFont val="Arial"/>
            <family val="2"/>
          </rPr>
          <t xml:space="preserve">“Art. 1º. É instituído o Programa Empresa Cidadã, destinado a prorrogar:
I - por 60 (sessenta) dias a duração da licença-maternidade prevista no inciso XVIII do caput do
art. 7º da Constituição Federal;”
</t>
        </r>
        <r>
          <rPr>
            <b/>
            <sz val="10"/>
            <color indexed="8"/>
            <rFont val="Arial"/>
            <family val="2"/>
          </rPr>
          <t xml:space="preserve">
1. Base de cálculo:</t>
        </r>
        <r>
          <rPr>
            <sz val="10"/>
            <color indexed="8"/>
            <rFont val="Arial"/>
            <family val="2"/>
          </rPr>
          <t xml:space="preserve"> 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(180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
5. Incidência: </t>
        </r>
        <r>
          <rPr>
            <sz val="10"/>
            <color indexed="8"/>
            <rFont val="Arial"/>
            <family val="2"/>
          </rPr>
          <t xml:space="preserve">probabilidade de ocorrência da ausência (0,0264 -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90" authorId="0">
      <text>
        <r>
          <rPr>
            <b/>
            <sz val="10"/>
            <color indexed="8"/>
            <rFont val="Arial"/>
            <family val="2"/>
          </rPr>
          <t xml:space="preserve">Ausência Legal: Art. 473 da CLT:
</t>
        </r>
        <r>
          <rPr>
            <sz val="10"/>
            <color indexed="8"/>
            <rFont val="Arial"/>
            <family val="2"/>
          </rPr>
          <t xml:space="preserve">X - até 2 (dois) dias para acompanhar consultas médicas e exames complementares durante o período de gravidez de sua esposa ou companheira;
</t>
        </r>
        <r>
          <rPr>
            <b/>
            <sz val="10"/>
            <color indexed="8"/>
            <rFont val="Arial"/>
            <family val="2"/>
          </rPr>
          <t xml:space="preserve">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(6 dias)
</t>
        </r>
        <r>
          <rPr>
            <b/>
            <sz val="10"/>
            <color indexed="8"/>
            <rFont val="Arial"/>
            <family val="2"/>
          </rPr>
          <t xml:space="preserve">4. Proporção de dias afetados: </t>
        </r>
        <r>
          <rPr>
            <sz val="10"/>
            <color indexed="8"/>
            <rFont val="Arial"/>
            <family val="2"/>
          </rPr>
          <t xml:space="preserve">100%
</t>
        </r>
        <r>
          <rPr>
            <b/>
            <sz val="10"/>
            <color indexed="8"/>
            <rFont val="Arial"/>
            <family val="2"/>
          </rPr>
          <t xml:space="preserve">
5. Incidência:</t>
        </r>
        <r>
          <rPr>
            <sz val="10"/>
            <color indexed="8"/>
            <rFont val="Arial"/>
            <family val="2"/>
          </rPr>
          <t xml:space="preserve"> probabilidade de ocorrência da ausência (0,0022 - conforme caderno técnico do serviço de limpeza do MPDG). 
</t>
        </r>
        <r>
          <rPr>
            <b/>
            <sz val="10"/>
            <color indexed="8"/>
            <rFont val="Arial"/>
            <family val="2"/>
          </rPr>
          <t xml:space="preserve"> 
Fórmula de Cálculo: ((base de cálculo/dias trabalhados)*duração*proporção de dias afetados*incidência)/12 meses
</t>
        </r>
      </text>
    </comment>
    <comment ref="E91" authorId="0">
      <text>
        <r>
          <rPr>
            <sz val="10"/>
            <color indexed="8"/>
            <rFont val="Arial"/>
            <family val="2"/>
          </rPr>
          <t xml:space="preserve">É a soma de todos os custos de reposição do profissional ausente - CRPA
</t>
        </r>
      </text>
    </comment>
    <comment ref="E92" authorId="0">
      <text>
        <r>
          <rPr>
            <sz val="10"/>
            <color indexed="8"/>
            <rFont val="Arial"/>
            <family val="2"/>
          </rPr>
          <t>É a soma de todos os custos de reposição do profissional ausente - CRPA</t>
        </r>
      </text>
    </comment>
  </commentList>
</comments>
</file>

<file path=xl/comments3.xml><?xml version="1.0" encoding="utf-8"?>
<comments xmlns="http://schemas.openxmlformats.org/spreadsheetml/2006/main">
  <authors>
    <author> </author>
  </authors>
  <commentList>
    <comment ref="A9" authorId="0">
      <text>
        <r>
          <rPr>
            <sz val="10"/>
            <color indexed="8"/>
            <rFont val="Arial"/>
            <family val="2"/>
          </rPr>
          <t>Denominação do serviço a ser contratado. Ex.: Serviço de limpeza e conservação.</t>
        </r>
      </text>
    </comment>
    <comment ref="A75" authorId="0">
      <text>
        <r>
          <rPr>
            <sz val="10"/>
            <color indexed="8"/>
            <rFont val="Arial"/>
            <family val="2"/>
          </rPr>
          <t xml:space="preserve">Soma do Submódulo 3.1 + Submódulo 3.2 + Submódulo 3.3
</t>
        </r>
      </text>
    </comment>
    <comment ref="C9" authorId="0">
      <text>
        <r>
          <rPr>
            <sz val="10"/>
            <color indexed="8"/>
            <rFont val="Arial"/>
            <family val="2"/>
          </rPr>
          <t>Parâmetro de medição adotado pela Administração para possibilitar a quantificação dos serviços e a aferição dos resultados. Ex.: Postos, m2</t>
        </r>
      </text>
    </comment>
    <comment ref="D4" authorId="0">
      <text>
        <r>
          <rPr>
            <sz val="10"/>
            <color indexed="8"/>
            <rFont val="Arial"/>
            <family val="2"/>
          </rPr>
          <t>Nome do local onde será executado o serviço.</t>
        </r>
      </text>
    </comment>
    <comment ref="D6" authorId="0">
      <text>
        <r>
          <rPr>
            <sz val="10"/>
            <color indexed="8"/>
            <rFont val="Arial"/>
            <family val="2"/>
          </rPr>
          <t>Corresponde ao nº de meses de execução previsto no Edital (período de vigência do contrato a ser celebrado com a Administração).</t>
        </r>
      </text>
    </comment>
    <comment ref="D9" authorId="0">
      <text>
        <r>
          <rPr>
            <sz val="10"/>
            <color indexed="8"/>
            <rFont val="Arial"/>
            <family val="2"/>
          </rPr>
          <t>Quantitativo da unidade de medida do tipo de serviço.</t>
        </r>
      </text>
    </comment>
    <comment ref="D14" authorId="0">
      <text>
        <r>
          <rPr>
            <sz val="10"/>
            <color indexed="8"/>
            <rFont val="Arial"/>
            <family val="2"/>
          </rPr>
          <t>Denominação do serviço a ser contratado.</t>
        </r>
      </text>
    </comment>
    <comment ref="D17" authorId="0">
      <text>
        <r>
          <rPr>
            <sz val="10"/>
            <color indexed="8"/>
            <rFont val="Arial"/>
            <family val="2"/>
          </rPr>
          <t>Denominação do serviço a ser contratado.</t>
        </r>
      </text>
    </comment>
    <comment ref="D18" authorId="0">
      <text>
        <r>
          <rPr>
            <sz val="10"/>
            <color indexed="8"/>
            <rFont val="Arial"/>
            <family val="2"/>
          </rPr>
          <t>Data utilizada como base para o reajuste da categoria profissional previsto nos Acordos, Convenções ou Sentenças Normativas em Dissídios Coletivos.</t>
        </r>
      </text>
    </comment>
    <comment ref="D64" authorId="0">
      <text>
        <r>
          <rPr>
            <sz val="10"/>
            <color indexed="8"/>
            <rFont val="Segoe UI"/>
            <family val="2"/>
          </rPr>
          <t xml:space="preserve">Percentual considerado de desligamentos SEM justa causa INDENIZADOS. </t>
        </r>
      </text>
    </comment>
    <comment ref="D69" authorId="0">
      <text>
        <r>
          <rPr>
            <sz val="10"/>
            <color indexed="8"/>
            <rFont val="Arial"/>
            <family val="2"/>
          </rPr>
          <t xml:space="preserve">Percentual considerado de desligamentos SEM justa causa TRABALHADOS. 
</t>
        </r>
      </text>
    </comment>
    <comment ref="D73" authorId="0">
      <text>
        <r>
          <rPr>
            <sz val="10"/>
            <color indexed="8"/>
            <rFont val="Arial"/>
            <family val="2"/>
          </rPr>
          <t xml:space="preserve">Percentual considerado de desligamentos COM justa causa. 
</t>
        </r>
      </text>
    </comment>
    <comment ref="D105" authorId="0">
      <text>
        <r>
          <rPr>
            <sz val="10"/>
            <color indexed="8"/>
            <rFont val="Arial"/>
            <family val="2"/>
          </rPr>
          <t>São os gastos da contratada com sua estrutura administrativa, organizacional e gerenciamento de seus contratos, tais como as despesas relativas a:
a) funcionamento e manutenção da sede, tais como aluguel, água, luz, telefone, o IPTU, detre outros:
b) pessoal administrativo;
c) material e equipamento de escritório;
d) supervisão de serviços;
e) seguros.
Para serviços de vigilância e limpeza foram estabelecidos pelo MPOG os percentuais de 6% e 3% respectuvamente.</t>
        </r>
      </text>
    </comment>
    <comment ref="D107" authorId="0">
      <text>
        <r>
          <rPr>
            <sz val="10"/>
            <color indexed="8"/>
            <rFont val="Arial"/>
            <family val="2"/>
          </rPr>
          <t>São os valores referente ao recolhimento de impostos e contribuições incidentes sobre o faturamento, conforme estabelecido pela legislação vigente.</t>
        </r>
      </text>
    </comment>
    <comment ref="D115" authorId="0">
      <text>
        <r>
          <rPr>
            <sz val="10"/>
            <color indexed="8"/>
            <rFont val="Arial"/>
            <family val="2"/>
          </rPr>
          <t>Soma de todos os percentuais que compõem os encargos previdenciários e FGTS.</t>
        </r>
      </text>
    </comment>
    <comment ref="E22" authorId="0">
      <text>
        <r>
          <rPr>
            <sz val="10"/>
            <color indexed="8"/>
            <rFont val="Arial"/>
            <family val="2"/>
          </rPr>
          <t>São os salários normativos da categoria, relativos ao mês da data-base, constante dos acordos, convenções ou dissídios da categoria profissional.</t>
        </r>
      </text>
    </comment>
    <comment ref="E24" authorId="0">
      <text>
        <r>
          <rPr>
            <b/>
            <sz val="8"/>
            <color indexed="8"/>
            <rFont val="Tahoma"/>
            <family val="0"/>
          </rPr>
          <t xml:space="preserve">Luiz Otavio:
</t>
        </r>
        <r>
          <rPr>
            <sz val="8"/>
            <color indexed="8"/>
            <rFont val="Tahoma"/>
            <family val="0"/>
          </rPr>
          <t>Adicional de insalubridade de 40% (quarenta por cento) sobre a base de cálculo de R$ 1.060,00.
Conforme CCT 2019.</t>
        </r>
      </text>
    </comment>
    <comment ref="E29" authorId="0">
      <text>
        <r>
          <rPr>
            <sz val="10"/>
            <color indexed="8"/>
            <rFont val="Arial"/>
            <family val="2"/>
          </rPr>
          <t>Somatório dos itens que compõem a Remuneração.</t>
        </r>
      </text>
    </comment>
    <comment ref="E34" authorId="0">
      <text>
        <r>
          <rPr>
            <b/>
            <sz val="10"/>
            <color indexed="8"/>
            <rFont val="Arial"/>
            <family val="2"/>
          </rPr>
          <t>1. Fórmula de cálculo:</t>
        </r>
        <r>
          <rPr>
            <sz val="10"/>
            <color indexed="8"/>
            <rFont val="Arial"/>
            <family val="2"/>
          </rPr>
          <t xml:space="preserve"> Base de Cálculo x Percentual
Base de cálculo = Módulo I
Percentual = 1/12 = 8,3333</t>
        </r>
      </text>
    </comment>
    <comment ref="E35" authorId="0">
      <text>
        <r>
          <rPr>
            <b/>
            <sz val="10"/>
            <color indexed="8"/>
            <rFont val="Arial"/>
            <family val="2"/>
          </rPr>
          <t>1. Fórmula de cálculo:</t>
        </r>
        <r>
          <rPr>
            <sz val="10"/>
            <color indexed="8"/>
            <rFont val="Arial"/>
            <family val="2"/>
          </rPr>
          <t xml:space="preserve"> Base de Cálculo x Percentual x Alíquota do Adicional
Base de cálculo = Módulo I
Percentual = 1/12 = 8,3333
Alíquota do Adicional = 1/3 = 33,3333</t>
        </r>
      </text>
    </comment>
    <comment ref="E36" authorId="0">
      <text>
        <r>
          <rPr>
            <sz val="10"/>
            <color indexed="8"/>
            <rFont val="Arial"/>
            <family val="2"/>
          </rPr>
          <t>1. Somatório do submódulo 2.1.
2. Fórmula de cálculo: Alínea A + Alínea B</t>
        </r>
      </text>
    </comment>
    <comment ref="E47" authorId="0">
      <text>
        <r>
          <rPr>
            <b/>
            <sz val="9"/>
            <color indexed="8"/>
            <rFont val="Segoe UI"/>
            <family val="2"/>
          </rPr>
          <t>1. Somatório do submódulo 2.2.
2. Fórmula de cálculo: Soma das alíneas do submódulo 2.2</t>
        </r>
      </text>
    </comment>
    <comment ref="E51" authorId="0">
      <text>
        <r>
          <rPr>
            <b/>
            <sz val="10"/>
            <color indexed="8"/>
            <rFont val="Arial"/>
            <family val="2"/>
          </rPr>
          <t xml:space="preserve">
"CLÁUSULA DÉCIMA QUARTA - ASSISTÊNCIA MÉDICA 
</t>
        </r>
        <r>
          <rPr>
            <sz val="10"/>
            <color indexed="8"/>
            <rFont val="Arial"/>
            <family val="2"/>
          </rPr>
          <t xml:space="preserve"> 
 Os empregadores se obrigam a contratar em favor de seus empregados representados pelos Sindicatos Laborais Convenentes no Estado do Espírito Santo, que tenham mais de 30 (trinta) dias de contrato de trabalho vigente, devidamente constantes da GFIP – Guia de Recolhimento do FGTS e Previdência Social, PLANOS DE ASSISTÊNCIA MÉDICA AMBULATORIAL, que atenda, no mínimo, a forma da proposta apresentada pela FETRACONMAG-ES, que segue em anexo à presente Convenção Coletiva de Trabalho, que fica fazendo parte integrante da mesma.
I – Os empregadores se obrigam a contratar e custear, </t>
        </r>
        <r>
          <rPr>
            <b/>
            <sz val="10"/>
            <color indexed="8"/>
            <rFont val="Arial"/>
            <family val="2"/>
          </rPr>
          <t>até o limite de R$ 78,00 (setenta e oito reais) mensais</t>
        </r>
        <r>
          <rPr>
            <sz val="10"/>
            <color indexed="8"/>
            <rFont val="Arial"/>
            <family val="2"/>
          </rPr>
          <t xml:space="preserve"> por empregado, Plano de Saúde nos moldes do “caput” desta cláusula."</t>
        </r>
      </text>
    </comment>
    <comment ref="E57" authorId="0">
      <text>
        <r>
          <rPr>
            <sz val="10"/>
            <color indexed="8"/>
            <rFont val="Arial"/>
            <family val="2"/>
          </rPr>
          <t xml:space="preserve">Soma de todos os itens que compõem os benefícios mensais e diários.
</t>
        </r>
      </text>
    </comment>
    <comment ref="E58" authorId="0">
      <text>
        <r>
          <rPr>
            <sz val="10"/>
            <color indexed="8"/>
            <rFont val="Arial"/>
            <family val="2"/>
          </rPr>
          <t>Soma do submódulo 2.1, 2.2, e 2.3.</t>
        </r>
      </text>
    </comment>
    <comment ref="E62" authorId="0">
      <text>
        <r>
          <rPr>
            <b/>
            <sz val="10"/>
            <color indexed="8"/>
            <rFont val="Arial"/>
            <family val="2"/>
          </rPr>
          <t xml:space="preserve">
1. Base de cálculo:</t>
        </r>
        <r>
          <rPr>
            <sz val="10"/>
            <color indexed="8"/>
            <rFont val="Arial"/>
            <family val="2"/>
          </rPr>
          <t xml:space="preserve"> Módulo 1 (sem a incidência da hora extra no feriado trabalhado) + Módulo 2 (sem a incidência dos encargos previdenciários correspondentes ao GPS).
</t>
        </r>
        <r>
          <rPr>
            <b/>
            <sz val="10"/>
            <color indexed="8"/>
            <rFont val="Arial"/>
            <family val="2"/>
          </rPr>
          <t xml:space="preserve">
2. Número de meses:</t>
        </r>
        <r>
          <rPr>
            <sz val="10"/>
            <color indexed="8"/>
            <rFont val="Arial"/>
            <family val="2"/>
          </rPr>
          <t xml:space="preserve"> tempo médio de permanência no serviço. Adotou-se 12 meses.
</t>
        </r>
        <r>
          <rPr>
            <b/>
            <sz val="10"/>
            <color indexed="8"/>
            <rFont val="Arial"/>
            <family val="2"/>
          </rPr>
          <t>Valor a ser provisionado nos casos de Aviso Prévio Indenizado: Base de cálculo ÷ Número de meses</t>
        </r>
      </text>
    </comment>
    <comment ref="E63" authorId="0">
      <text>
        <r>
          <rPr>
            <b/>
            <sz val="10"/>
            <color indexed="8"/>
            <rFont val="Arial"/>
            <family val="2"/>
          </rPr>
          <t xml:space="preserve">1. Base de cálculo: </t>
        </r>
        <r>
          <rPr>
            <sz val="10"/>
            <color indexed="8"/>
            <rFont val="Arial"/>
            <family val="2"/>
          </rPr>
          <t xml:space="preserve">Módulo 1 + Submódulo 2.1.
</t>
        </r>
        <r>
          <rPr>
            <b/>
            <sz val="10"/>
            <color indexed="8"/>
            <rFont val="Arial"/>
            <family val="2"/>
          </rPr>
          <t>2. Percentual:</t>
        </r>
        <r>
          <rPr>
            <sz val="10"/>
            <color indexed="8"/>
            <rFont val="Arial"/>
            <family val="2"/>
          </rPr>
          <t xml:space="preserve"> alíquota de 8%.
</t>
        </r>
        <r>
          <rPr>
            <b/>
            <sz val="10"/>
            <color indexed="8"/>
            <rFont val="Arial"/>
            <family val="2"/>
          </rPr>
          <t>3. Alíquota do Adicional:</t>
        </r>
        <r>
          <rPr>
            <sz val="10"/>
            <color indexed="8"/>
            <rFont val="Arial"/>
            <family val="2"/>
          </rPr>
          <t xml:space="preserve"> corresponde a 50% dos quais 40% refere-se à multa do FGTS e 10% à contribuição social a ser recolhida na rede bancária e transferida à Caixa Econômica Federal.
</t>
        </r>
        <r>
          <rPr>
            <b/>
            <sz val="10"/>
            <color indexed="8"/>
            <rFont val="Arial"/>
            <family val="2"/>
          </rPr>
          <t xml:space="preserve">Valor: Base de cálculo x Percentual x Alíquota do Adicional.
</t>
        </r>
      </text>
    </comment>
    <comment ref="E64" authorId="0">
      <text>
        <r>
          <rPr>
            <b/>
            <sz val="10"/>
            <color indexed="8"/>
            <rFont val="Arial"/>
            <family val="2"/>
          </rPr>
          <t xml:space="preserve">1. Base de Cálculo: </t>
        </r>
        <r>
          <rPr>
            <sz val="10"/>
            <color indexed="8"/>
            <rFont val="Arial"/>
            <family val="2"/>
          </rPr>
          <t xml:space="preserve">Valor a ser provisionado nos casos de Aviso Prévio Indenizado + multa do FGTSe Contribuição Social.
</t>
        </r>
        <r>
          <rPr>
            <b/>
            <sz val="10"/>
            <color indexed="8"/>
            <rFont val="Arial"/>
            <family val="2"/>
          </rPr>
          <t xml:space="preserve">
2. Percentual: </t>
        </r>
        <r>
          <rPr>
            <u val="single"/>
            <sz val="10"/>
            <color indexed="8"/>
            <rFont val="Arial"/>
            <family val="2"/>
          </rPr>
          <t>0,34%</t>
        </r>
        <r>
          <rPr>
            <sz val="10"/>
            <color indexed="8"/>
            <rFont val="Arial"/>
            <family val="2"/>
          </rPr>
          <t xml:space="preserve"> das demissões sem justa causa INDENIZADOS.
</t>
        </r>
        <r>
          <rPr>
            <b/>
            <sz val="10"/>
            <color indexed="8"/>
            <rFont val="Arial"/>
            <family val="2"/>
          </rPr>
          <t xml:space="preserve">
Valor: Base de Cálculo x Percentual.
</t>
        </r>
      </text>
    </comment>
    <comment ref="E65" authorId="0">
      <text>
        <r>
          <rPr>
            <sz val="10"/>
            <color indexed="8"/>
            <rFont val="Arial"/>
            <family val="2"/>
          </rPr>
          <t>É o custo do Aviso Prévio Idenizado</t>
        </r>
      </text>
    </comment>
    <comment ref="E67" authorId="0">
      <text>
        <r>
          <rPr>
            <b/>
            <sz val="10"/>
            <color indexed="8"/>
            <rFont val="Arial"/>
            <family val="2"/>
          </rPr>
          <t xml:space="preserve">1. Base de cálculo: </t>
        </r>
        <r>
          <rPr>
            <sz val="10"/>
            <color indexed="8"/>
            <rFont val="Arial"/>
            <family val="2"/>
          </rPr>
          <t xml:space="preserve">Módulo 1 + Módulo 2.
</t>
        </r>
        <r>
          <rPr>
            <b/>
            <sz val="10"/>
            <color indexed="8"/>
            <rFont val="Arial"/>
            <family val="2"/>
          </rPr>
          <t xml:space="preserve">
2. Número de meses: </t>
        </r>
        <r>
          <rPr>
            <sz val="10"/>
            <color indexed="8"/>
            <rFont val="Arial"/>
            <family val="2"/>
          </rPr>
          <t xml:space="preserve">tempo médio de permanência no serviço. Adotou-se 12 meses.
</t>
        </r>
        <r>
          <rPr>
            <b/>
            <sz val="10"/>
            <color indexed="8"/>
            <rFont val="Arial"/>
            <family val="2"/>
          </rPr>
          <t xml:space="preserve">
Valor a ser provisionado nos casos de Aviso Prévio Trabalhado: </t>
        </r>
        <r>
          <rPr>
            <sz val="10"/>
            <color indexed="8"/>
            <rFont val="Arial"/>
            <family val="2"/>
          </rPr>
          <t>Base de cálculo ÷ Número de meses.</t>
        </r>
      </text>
    </comment>
    <comment ref="E68" authorId="0">
      <text>
        <r>
          <rPr>
            <b/>
            <sz val="10"/>
            <color indexed="8"/>
            <rFont val="Arial"/>
            <family val="2"/>
          </rPr>
          <t xml:space="preserve">1. Base de cálculo: </t>
        </r>
        <r>
          <rPr>
            <sz val="10"/>
            <color indexed="8"/>
            <rFont val="Arial"/>
            <family val="2"/>
          </rPr>
          <t xml:space="preserve">Módulo 1 + Submódulo 2.1.
</t>
        </r>
        <r>
          <rPr>
            <b/>
            <sz val="10"/>
            <color indexed="8"/>
            <rFont val="Arial"/>
            <family val="2"/>
          </rPr>
          <t xml:space="preserve">
2. Percentual: </t>
        </r>
        <r>
          <rPr>
            <sz val="10"/>
            <color indexed="8"/>
            <rFont val="Arial"/>
            <family val="2"/>
          </rPr>
          <t xml:space="preserve">alíquota de 8%.
</t>
        </r>
        <r>
          <rPr>
            <b/>
            <sz val="10"/>
            <color indexed="8"/>
            <rFont val="Arial"/>
            <family val="2"/>
          </rPr>
          <t xml:space="preserve">
3. Alíquota do Adicional: </t>
        </r>
        <r>
          <rPr>
            <sz val="10"/>
            <color indexed="8"/>
            <rFont val="Arial"/>
            <family val="2"/>
          </rPr>
          <t xml:space="preserve">corresponde a 50% dos quais 40% refere-se à multa do FGTS e 10% à contribuição social a ser recolhida na rede bancária e transferida à Caixa Econômica Federal.
</t>
        </r>
        <r>
          <rPr>
            <b/>
            <sz val="10"/>
            <color indexed="8"/>
            <rFont val="Arial"/>
            <family val="2"/>
          </rPr>
          <t xml:space="preserve">
Valor: Base de cálculo x Percentual x Alíquota do Adicional.
</t>
        </r>
      </text>
    </comment>
    <comment ref="E69" authorId="0">
      <text>
        <r>
          <rPr>
            <b/>
            <sz val="10"/>
            <color indexed="8"/>
            <rFont val="Arial"/>
            <family val="2"/>
          </rPr>
          <t xml:space="preserve">1. Base de Cálculo: </t>
        </r>
        <r>
          <rPr>
            <sz val="10"/>
            <color indexed="8"/>
            <rFont val="Arial"/>
            <family val="2"/>
          </rPr>
          <t xml:space="preserve">Valor a ser provisionado nos casos de Aviso Prévio Trabalhado + multa do FGTS e Contribuição Social.
</t>
        </r>
        <r>
          <rPr>
            <b/>
            <sz val="10"/>
            <color indexed="8"/>
            <rFont val="Arial"/>
            <family val="2"/>
          </rPr>
          <t xml:space="preserve">
2. Percentual: </t>
        </r>
        <r>
          <rPr>
            <u val="single"/>
            <sz val="10"/>
            <color indexed="8"/>
            <rFont val="Arial"/>
            <family val="2"/>
          </rPr>
          <t>1,94</t>
        </r>
        <r>
          <rPr>
            <sz val="10"/>
            <color indexed="8"/>
            <rFont val="Arial"/>
            <family val="2"/>
          </rPr>
          <t xml:space="preserve">% (percentual das demissões sem justa causa)
</t>
        </r>
        <r>
          <rPr>
            <b/>
            <sz val="10"/>
            <color indexed="8"/>
            <rFont val="Arial"/>
            <family val="2"/>
          </rPr>
          <t xml:space="preserve">
Valor: Base de Cálculo x Percentual
</t>
        </r>
      </text>
    </comment>
    <comment ref="E70" authorId="0">
      <text>
        <r>
          <rPr>
            <sz val="10"/>
            <color indexed="8"/>
            <rFont val="Arial"/>
            <family val="2"/>
          </rPr>
          <t>É o custo do Aviso Prévio Trabalhado.</t>
        </r>
      </text>
    </comment>
    <comment ref="E72" authorId="0">
      <text>
        <r>
          <rPr>
            <b/>
            <sz val="10"/>
            <color indexed="8"/>
            <rFont val="Arial"/>
            <family val="2"/>
          </rPr>
          <t xml:space="preserve">1. </t>
        </r>
        <r>
          <rPr>
            <sz val="10"/>
            <color indexed="8"/>
            <rFont val="Arial"/>
            <family val="2"/>
          </rPr>
          <t xml:space="preserve">Corresponde ao cálculo das provisões incorporadas para adicional de férias e 13º salário que não são devidas no caso de demissão por justa causa sendo valor negativo. O cálculo foi feito assumindo que as demissões por justa causa têm distribuição uniforme ao logo do ano.
</t>
        </r>
        <r>
          <rPr>
            <b/>
            <sz val="10"/>
            <color indexed="8"/>
            <rFont val="Arial"/>
            <family val="2"/>
          </rPr>
          <t xml:space="preserve">
2. Valor: Valor mensal provisionado do 13º Salário + valor mensal provisionado do Adicional de Férias.
</t>
        </r>
      </text>
    </comment>
    <comment ref="E73" authorId="0">
      <text>
        <r>
          <rPr>
            <b/>
            <sz val="10"/>
            <color indexed="8"/>
            <rFont val="Arial"/>
            <family val="2"/>
          </rPr>
          <t>1. Base de Cálculo:</t>
        </r>
        <r>
          <rPr>
            <sz val="10"/>
            <color indexed="8"/>
            <rFont val="Arial"/>
            <family val="2"/>
          </rPr>
          <t xml:space="preserve"> Valor provisionado de 13º Salário e Adicional de Férias</t>
        </r>
        <r>
          <rPr>
            <b/>
            <sz val="10"/>
            <color indexed="8"/>
            <rFont val="Arial"/>
            <family val="2"/>
          </rPr>
          <t xml:space="preserve">.
2. Percentual: </t>
        </r>
        <r>
          <rPr>
            <sz val="10"/>
            <color indexed="8"/>
            <rFont val="Arial"/>
            <family val="2"/>
          </rPr>
          <t xml:space="preserve">1,93% (Dados do CAGED)
</t>
        </r>
        <r>
          <rPr>
            <b/>
            <sz val="10"/>
            <color indexed="8"/>
            <rFont val="Arial"/>
            <family val="2"/>
          </rPr>
          <t xml:space="preserve">
3.Valor: Base de Cálculo x Percentual.</t>
        </r>
      </text>
    </comment>
    <comment ref="E74" authorId="0">
      <text>
        <r>
          <rPr>
            <sz val="10"/>
            <color indexed="8"/>
            <rFont val="Arial"/>
            <family val="2"/>
          </rPr>
          <t>É o custo da Demissão por Justa Causa.</t>
        </r>
      </text>
    </comment>
    <comment ref="E75" authorId="0">
      <text>
        <r>
          <rPr>
            <b/>
            <sz val="10"/>
            <color indexed="8"/>
            <rFont val="Arial"/>
            <family val="2"/>
          </rPr>
          <t>1. Valor:</t>
        </r>
        <r>
          <rPr>
            <sz val="10"/>
            <color indexed="8"/>
            <rFont val="Arial"/>
            <family val="2"/>
          </rPr>
          <t xml:space="preserve"> Submódulo 3.1 + submódulo 3.2 + Submódulo 3.3.</t>
        </r>
      </text>
    </comment>
    <comment ref="E79" authorId="0">
      <text>
        <r>
          <rPr>
            <b/>
            <sz val="10"/>
            <color indexed="8"/>
            <rFont val="Arial"/>
            <family val="2"/>
          </rPr>
          <t xml:space="preserve">Férias: Art. 129 da CLT:
</t>
        </r>
        <r>
          <rPr>
            <sz val="10"/>
            <color indexed="8"/>
            <rFont val="Arial"/>
            <family val="2"/>
          </rPr>
          <t xml:space="preserve">“Art. 129 - Todo empregado terá direito anualmente ao gozo de um período de férias, sem prejuízo da remuneração. (Redação dada pelo Decreto-lei nº 1.535, de 13.4.1977)”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t>
        </r>
        <r>
          <rPr>
            <sz val="10"/>
            <color indexed="8"/>
            <rFont val="Arial"/>
            <family val="2"/>
          </rPr>
          <t xml:space="preserve"> consideram-se os dias efetivos da jornada de trabalho. Exemplo: 22 (vinte e dois) dias para a jornada de 44 horas semanais e 15 (quinze) dias para jornada 12x36.
</t>
        </r>
        <r>
          <rPr>
            <b/>
            <sz val="10"/>
            <color indexed="8"/>
            <rFont val="Arial"/>
            <family val="2"/>
          </rPr>
          <t>3. Duração:</t>
        </r>
        <r>
          <rPr>
            <sz val="10"/>
            <color indexed="8"/>
            <rFont val="Arial"/>
            <family val="2"/>
          </rPr>
          <t xml:space="preserve">  quantidade de dias de afastamento (30 dias)
</t>
        </r>
        <r>
          <rPr>
            <b/>
            <sz val="10"/>
            <color indexed="8"/>
            <rFont val="Arial"/>
            <family val="2"/>
          </rPr>
          <t>4. Proporção de dias afetados:</t>
        </r>
        <r>
          <rPr>
            <sz val="10"/>
            <color indexed="8"/>
            <rFont val="Arial"/>
            <family val="2"/>
          </rPr>
          <t xml:space="preserve"> 44h – considera a proporção de dias úteis que poderão ser afetados pelo afastamento. Para 2017 a previsão é de 252 dias úteis. Portanto: 252/365 = 69,04% 
</t>
        </r>
        <r>
          <rPr>
            <b/>
            <sz val="10"/>
            <color indexed="8"/>
            <rFont val="Arial"/>
            <family val="2"/>
          </rPr>
          <t>5. Incidência</t>
        </r>
        <r>
          <rPr>
            <sz val="10"/>
            <color indexed="8"/>
            <rFont val="Arial"/>
            <family val="2"/>
          </rPr>
          <t xml:space="preserve">: probabilidade de ocorrência da ausência (100%)
</t>
        </r>
        <r>
          <rPr>
            <b/>
            <sz val="10"/>
            <color indexed="8"/>
            <rFont val="Arial"/>
            <family val="2"/>
          </rPr>
          <t xml:space="preserve">
Fórmula de Cálculo: ((base de cálculo/dias trabalhados)*duração*proporção de dias afetados *incidência)/12 meses
</t>
        </r>
      </text>
    </comment>
    <comment ref="E80" authorId="0">
      <text>
        <r>
          <rPr>
            <b/>
            <sz val="10"/>
            <color indexed="8"/>
            <rFont val="Arial"/>
            <family val="2"/>
          </rPr>
          <t xml:space="preserve">Ausência justificada: </t>
        </r>
        <r>
          <rPr>
            <sz val="10"/>
            <color indexed="8"/>
            <rFont val="Arial"/>
            <family val="2"/>
          </rPr>
          <t xml:space="preserve">considera-se até 1 dia por ano, conforme estudo FIA 2014/15.
</t>
        </r>
        <r>
          <rPr>
            <b/>
            <sz val="10"/>
            <color indexed="8"/>
            <rFont val="Arial"/>
            <family val="2"/>
          </rPr>
          <t xml:space="preserve">
1. Base de cálculo: Módulo I + Módulo II + Módulo III
2. Dias trabalhados: </t>
        </r>
        <r>
          <rPr>
            <sz val="10"/>
            <color indexed="8"/>
            <rFont val="Arial"/>
            <family val="2"/>
          </rPr>
          <t xml:space="preserve">consideram-se os dias efetivos da jornada de trabalho. Exemplo: 22 (vinte e dois) dias para a jornada de 44 horas semanais 
</t>
        </r>
        <r>
          <rPr>
            <b/>
            <sz val="10"/>
            <color indexed="8"/>
            <rFont val="Arial"/>
            <family val="2"/>
          </rPr>
          <t xml:space="preserve">3. Duração: </t>
        </r>
        <r>
          <rPr>
            <sz val="10"/>
            <color indexed="8"/>
            <rFont val="Arial"/>
            <family val="2"/>
          </rPr>
          <t xml:space="preserve"> quantidade de dias de afastamento (1 dia)
</t>
        </r>
        <r>
          <rPr>
            <b/>
            <sz val="10"/>
            <color indexed="8"/>
            <rFont val="Arial"/>
            <family val="2"/>
          </rPr>
          <t xml:space="preserve">
4. Incidência:</t>
        </r>
        <r>
          <rPr>
            <sz val="10"/>
            <color indexed="8"/>
            <rFont val="Arial"/>
            <family val="2"/>
          </rPr>
          <t xml:space="preserve"> probabilidade de ocorrência da ausência (100%)
</t>
        </r>
        <r>
          <rPr>
            <b/>
            <sz val="10"/>
            <color indexed="8"/>
            <rFont val="Arial"/>
            <family val="2"/>
          </rPr>
          <t xml:space="preserve">
Fórmula de Cálculo:</t>
        </r>
        <r>
          <rPr>
            <sz val="10"/>
            <color indexed="8"/>
            <rFont val="Arial"/>
            <family val="2"/>
          </rPr>
          <t xml:space="preserve"> ((base de cálculo/dias trabalhados)*duração*incidência)/12 meses
</t>
        </r>
      </text>
    </comment>
    <comment ref="E81" authorId="0">
      <text>
        <r>
          <rPr>
            <b/>
            <sz val="10"/>
            <color indexed="8"/>
            <rFont val="Arial"/>
            <family val="2"/>
          </rPr>
          <t xml:space="preserve">Acidente de Trabalho: § 2º do art. 43 da Lei 8.213, de 24 de julho de 1991:
</t>
        </r>
        <r>
          <rPr>
            <sz val="10"/>
            <color indexed="8"/>
            <rFont val="Arial"/>
            <family val="2"/>
          </rPr>
          <t xml:space="preserve">“Art. 43 (...)
§ 2º Durante os primeiros quinze dias de afastamento da atividade por motivo de invalidez, caberá
à empresa pagar ao segurado empregado o salário. </t>
        </r>
        <r>
          <rPr>
            <b/>
            <sz val="10"/>
            <color indexed="8"/>
            <rFont val="Arial"/>
            <family val="2"/>
          </rPr>
          <t>”
1. Base de cálculo:</t>
        </r>
        <r>
          <rPr>
            <sz val="10"/>
            <color indexed="8"/>
            <rFont val="Arial"/>
            <family val="2"/>
          </rPr>
          <t xml:space="preserve"> 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(15 dias)
</t>
        </r>
        <r>
          <rPr>
            <b/>
            <sz val="10"/>
            <color indexed="8"/>
            <rFont val="Arial"/>
            <family val="2"/>
          </rPr>
          <t xml:space="preserve">
4. Proporção de dias afetados:</t>
        </r>
        <r>
          <rPr>
            <sz val="10"/>
            <color indexed="8"/>
            <rFont val="Arial"/>
            <family val="2"/>
          </rPr>
          <t xml:space="preserve"> 44h – considera a proporção de dias úteis que poderão ser afetados pelo afastamento. Para 2017 a previsão é de 252 dias úteis. Portanto: 252/365 = 69,04% 
</t>
        </r>
        <r>
          <rPr>
            <b/>
            <sz val="10"/>
            <color indexed="8"/>
            <rFont val="Arial"/>
            <family val="2"/>
          </rPr>
          <t>5. Incidência:</t>
        </r>
        <r>
          <rPr>
            <sz val="10"/>
            <color indexed="8"/>
            <rFont val="Arial"/>
            <family val="2"/>
          </rPr>
          <t xml:space="preserve"> probabilidade de ocorrência da ausência (0,1642 -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2" authorId="0">
      <text>
        <r>
          <rPr>
            <b/>
            <sz val="10"/>
            <color indexed="8"/>
            <rFont val="Arial"/>
            <family val="2"/>
          </rPr>
          <t xml:space="preserve">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(5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5. Incidência: </t>
        </r>
        <r>
          <rPr>
            <sz val="10"/>
            <color indexed="8"/>
            <rFont val="Arial"/>
            <family val="2"/>
          </rPr>
          <t xml:space="preserve">probabilidade de ocorrência da ausência (100%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3" authorId="0">
      <text>
        <r>
          <rPr>
            <b/>
            <sz val="10"/>
            <color indexed="8"/>
            <rFont val="Arial"/>
            <family val="2"/>
          </rPr>
          <t xml:space="preserve">Ausência Legal: Art. 473 da CLT:
</t>
        </r>
        <r>
          <rPr>
            <sz val="10"/>
            <color indexed="8"/>
            <rFont val="Arial"/>
            <family val="2"/>
          </rPr>
          <t xml:space="preserve">XI - por 1 (um) dia por ano para acompanhar filho de até 6 (seis) anos em consulta médica.”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quantidade de dias de afastamento (2 dias)
4. Proporção de dias afetados: </t>
        </r>
        <r>
          <rPr>
            <sz val="10"/>
            <color indexed="8"/>
            <rFont val="Arial"/>
            <family val="2"/>
          </rPr>
          <t xml:space="preserve">44h – considera a proporção de dias úteis que poderão ser afetados pelo afastamento. Neste caso, 100%
</t>
        </r>
        <r>
          <rPr>
            <b/>
            <sz val="10"/>
            <color indexed="8"/>
            <rFont val="Arial"/>
            <family val="2"/>
          </rPr>
          <t xml:space="preserve">
5. Incidência: </t>
        </r>
        <r>
          <rPr>
            <sz val="10"/>
            <color indexed="8"/>
            <rFont val="Arial"/>
            <family val="2"/>
          </rPr>
          <t xml:space="preserve">probabilidade de ocorrência da ausência (0,1531 - conforme caderno técnico do serviço de limpeza do MPDG). 
</t>
        </r>
        <r>
          <rPr>
            <b/>
            <sz val="10"/>
            <color indexed="8"/>
            <rFont val="Arial"/>
            <family val="2"/>
          </rPr>
          <t xml:space="preserve">
Fórmula de Cálculo: ((base de cálculo/dias trabalhados)*duração*proporção de dias afetados *incidência)/12 mese</t>
        </r>
        <r>
          <rPr>
            <sz val="10"/>
            <color indexed="8"/>
            <rFont val="Arial"/>
            <family val="2"/>
          </rPr>
          <t>s</t>
        </r>
      </text>
    </comment>
    <comment ref="E84" authorId="0">
      <text>
        <r>
          <rPr>
            <b/>
            <sz val="10"/>
            <color indexed="8"/>
            <rFont val="Arial"/>
            <family val="2"/>
          </rPr>
          <t xml:space="preserve">Ausência Legal: Art. 473 da CLT:
</t>
        </r>
        <r>
          <rPr>
            <sz val="10"/>
            <color indexed="8"/>
            <rFont val="Arial"/>
            <family val="2"/>
          </rPr>
          <t xml:space="preserve">“I - até 2 (dois) dias consecutivos, em caso de falecimento do cônjuge, ascendente, descendente,
irmão ou pessoa que, declarada em sua carteira de trabalho e previdência social, viva sob sua dependência econômica;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(2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
5. Incidência: </t>
        </r>
        <r>
          <rPr>
            <sz val="10"/>
            <color indexed="8"/>
            <rFont val="Arial"/>
            <family val="2"/>
          </rPr>
          <t xml:space="preserve">probabilidade de ocorrência da ausência (0,0301 -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5" authorId="0">
      <text>
        <r>
          <rPr>
            <b/>
            <sz val="10"/>
            <color indexed="8"/>
            <rFont val="Arial"/>
            <family val="2"/>
          </rPr>
          <t xml:space="preserve">Ausência Legal: Art. 473 da CLT:
</t>
        </r>
        <r>
          <rPr>
            <sz val="10"/>
            <color indexed="8"/>
            <rFont val="Arial"/>
            <family val="2"/>
          </rPr>
          <t xml:space="preserve">II - até 3 (três) dias consecutivos, em virtude de casamento;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 quantidade de dias de afastamento (3 dias)
</t>
        </r>
        <r>
          <rPr>
            <b/>
            <sz val="10"/>
            <color indexed="8"/>
            <rFont val="Arial"/>
            <family val="2"/>
          </rPr>
          <t xml:space="preserve">
4. Proporção de dias afetados: </t>
        </r>
        <r>
          <rPr>
            <sz val="10"/>
            <color indexed="8"/>
            <rFont val="Arial"/>
            <family val="2"/>
          </rPr>
          <t xml:space="preserve">100%
</t>
        </r>
        <r>
          <rPr>
            <b/>
            <sz val="10"/>
            <color indexed="8"/>
            <rFont val="Arial"/>
            <family val="2"/>
          </rPr>
          <t xml:space="preserve">
5. Incidência:</t>
        </r>
        <r>
          <rPr>
            <sz val="10"/>
            <color indexed="8"/>
            <rFont val="Arial"/>
            <family val="2"/>
          </rPr>
          <t xml:space="preserve"> probabilidade de ocorrência da ausência (0,0163 -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6" authorId="0">
      <text>
        <r>
          <rPr>
            <b/>
            <sz val="10"/>
            <color indexed="8"/>
            <rFont val="Arial"/>
            <family val="2"/>
          </rPr>
          <t xml:space="preserve">Ausência Legal: Art. 473 da CLT:
</t>
        </r>
        <r>
          <rPr>
            <sz val="10"/>
            <color indexed="8"/>
            <rFont val="Arial"/>
            <family val="2"/>
          </rPr>
          <t xml:space="preserve">IV - por um dia, em cada 12 (doze) meses de trabalho, em caso de doação voluntária de sangue
devidamente comprovada;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 dia)
</t>
        </r>
        <r>
          <rPr>
            <b/>
            <sz val="10"/>
            <color indexed="8"/>
            <rFont val="Arial"/>
            <family val="2"/>
          </rPr>
          <t xml:space="preserve">4. Proporção de dias afetados: </t>
        </r>
        <r>
          <rPr>
            <sz val="10"/>
            <color indexed="8"/>
            <rFont val="Arial"/>
            <family val="2"/>
          </rPr>
          <t xml:space="preserve">100%
</t>
        </r>
        <r>
          <rPr>
            <b/>
            <sz val="10"/>
            <color indexed="8"/>
            <rFont val="Arial"/>
            <family val="2"/>
          </rPr>
          <t xml:space="preserve">
5. Incidência: </t>
        </r>
        <r>
          <rPr>
            <sz val="10"/>
            <color indexed="8"/>
            <rFont val="Arial"/>
            <family val="2"/>
          </rPr>
          <t xml:space="preserve">probabilidade de ocorrência da ausência (0,0200 - conforme caderno técnico do serviço de limpeza do MPDG). 
</t>
        </r>
        <r>
          <rPr>
            <b/>
            <sz val="10"/>
            <color indexed="8"/>
            <rFont val="Arial"/>
            <family val="2"/>
          </rPr>
          <t xml:space="preserve"> 
Fórmula de Cálculo: ((base de cálculo/dias trabalhados)*duração*proporção de dias afetados*incidência)/12 meses</t>
        </r>
      </text>
    </comment>
    <comment ref="E87" authorId="0">
      <text>
        <r>
          <rPr>
            <b/>
            <sz val="10"/>
            <color indexed="8"/>
            <rFont val="Arial"/>
            <family val="2"/>
          </rPr>
          <t xml:space="preserve">Ausência Legal: Art. 473 da CLT:
</t>
        </r>
        <r>
          <rPr>
            <sz val="10"/>
            <color indexed="8"/>
            <rFont val="Arial"/>
            <family val="2"/>
          </rPr>
          <t xml:space="preserve">VIII - pelo tempo que se fizer necessário, quando tiver que comparecer a juízo.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 dia)
</t>
        </r>
        <r>
          <rPr>
            <b/>
            <sz val="10"/>
            <color indexed="8"/>
            <rFont val="Arial"/>
            <family val="2"/>
          </rPr>
          <t xml:space="preserve">4. Proporção de dias afetados: </t>
        </r>
        <r>
          <rPr>
            <sz val="10"/>
            <color indexed="8"/>
            <rFont val="Arial"/>
            <family val="2"/>
          </rPr>
          <t xml:space="preserve">100%
</t>
        </r>
        <r>
          <rPr>
            <b/>
            <sz val="10"/>
            <color indexed="8"/>
            <rFont val="Arial"/>
            <family val="2"/>
          </rPr>
          <t xml:space="preserve">
5. Incidência: </t>
        </r>
        <r>
          <rPr>
            <sz val="10"/>
            <color indexed="8"/>
            <rFont val="Arial"/>
            <family val="2"/>
          </rPr>
          <t xml:space="preserve">probabilidade de ocorrência da ausência (0,004 - conforme caderno técnico do serviço de limpeza do MPDG). 
</t>
        </r>
        <r>
          <rPr>
            <b/>
            <sz val="10"/>
            <color indexed="8"/>
            <rFont val="Arial"/>
            <family val="2"/>
          </rPr>
          <t xml:space="preserve"> 
Fórmula de Cálculo: ((base de cálculo/dias trabalhados)*duração*incidência)/12 meses</t>
        </r>
      </text>
    </comment>
    <comment ref="E88" authorId="0">
      <text>
        <r>
          <rPr>
            <b/>
            <sz val="10"/>
            <color indexed="8"/>
            <rFont val="Arial"/>
            <family val="2"/>
          </rPr>
          <t xml:space="preserve">Afastamento Paternidade: inciso II do art. 1º da Lei nº 11.770, de 9 de setembro de 2008:
</t>
        </r>
        <r>
          <rPr>
            <sz val="10"/>
            <color indexed="8"/>
            <rFont val="Arial"/>
            <family val="2"/>
          </rPr>
          <t xml:space="preserve">“Art. 1º É instituído o Programa Empresa Cidadã, destinado a prorrogar:
II - por 15 (quinze) dias a duração da licença-paternidade, nos termos desta Lei, além dos 5 (cinco)
dias estabelecidos no § 1o do art. 10 do Ato das Disposições Constitucionais Transitórias. (Incluído dada pela Lei nº 13.257, de 2016).”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t>
        </r>
        <r>
          <rPr>
            <sz val="10"/>
            <color indexed="8"/>
            <rFont val="Arial"/>
            <family val="2"/>
          </rPr>
          <t xml:space="preserve"> 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(20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5. Incidência: </t>
        </r>
        <r>
          <rPr>
            <sz val="10"/>
            <color indexed="8"/>
            <rFont val="Arial"/>
            <family val="2"/>
          </rPr>
          <t xml:space="preserve">probabilidade de ocorrência da ausência (0,018 - conforme caderno técnico do serviço de limpeza do MPDG). 
</t>
        </r>
        <r>
          <rPr>
            <b/>
            <sz val="10"/>
            <color indexed="8"/>
            <rFont val="Arial"/>
            <family val="2"/>
          </rPr>
          <t>Fórmula de Cálculo: ((base de cálculo/dias trabalhados)*duração*proporção de dias afetados *incidência)/12 meses</t>
        </r>
      </text>
    </comment>
    <comment ref="E89" authorId="0">
      <text>
        <r>
          <rPr>
            <b/>
            <sz val="10"/>
            <color indexed="8"/>
            <rFont val="Arial"/>
            <family val="2"/>
          </rPr>
          <t xml:space="preserve">Afastamento Maternidade: inciso I do art. 1º da Lei nº 11.770, de 9 de setembro de 2008
</t>
        </r>
        <r>
          <rPr>
            <sz val="10"/>
            <color indexed="8"/>
            <rFont val="Arial"/>
            <family val="2"/>
          </rPr>
          <t xml:space="preserve">“Art. 1º. É instituído o Programa Empresa Cidadã, destinado a prorrogar:
I - por 60 (sessenta) dias a duração da licença-maternidade prevista no inciso XVIII do caput do
art. 7º da Constituição Federal;”
</t>
        </r>
        <r>
          <rPr>
            <b/>
            <sz val="10"/>
            <color indexed="8"/>
            <rFont val="Arial"/>
            <family val="2"/>
          </rPr>
          <t xml:space="preserve">
1. Base de cálculo:</t>
        </r>
        <r>
          <rPr>
            <sz val="10"/>
            <color indexed="8"/>
            <rFont val="Arial"/>
            <family val="2"/>
          </rPr>
          <t xml:space="preserve"> 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(180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
5. Incidência: </t>
        </r>
        <r>
          <rPr>
            <sz val="10"/>
            <color indexed="8"/>
            <rFont val="Arial"/>
            <family val="2"/>
          </rPr>
          <t xml:space="preserve">probabilidade de ocorrência da ausência (0,0264 -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90" authorId="0">
      <text>
        <r>
          <rPr>
            <b/>
            <sz val="10"/>
            <color indexed="8"/>
            <rFont val="Arial"/>
            <family val="2"/>
          </rPr>
          <t xml:space="preserve">Ausência Legal: Art. 473 da CLT:
</t>
        </r>
        <r>
          <rPr>
            <sz val="10"/>
            <color indexed="8"/>
            <rFont val="Arial"/>
            <family val="2"/>
          </rPr>
          <t xml:space="preserve">X - até 2 (dois) dias para acompanhar consultas médicas e exames complementares durante o período de gravidez de sua esposa ou companheira;
</t>
        </r>
        <r>
          <rPr>
            <b/>
            <sz val="10"/>
            <color indexed="8"/>
            <rFont val="Arial"/>
            <family val="2"/>
          </rPr>
          <t xml:space="preserve">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(6 dias)
</t>
        </r>
        <r>
          <rPr>
            <b/>
            <sz val="10"/>
            <color indexed="8"/>
            <rFont val="Arial"/>
            <family val="2"/>
          </rPr>
          <t xml:space="preserve">4. Proporção de dias afetados: </t>
        </r>
        <r>
          <rPr>
            <sz val="10"/>
            <color indexed="8"/>
            <rFont val="Arial"/>
            <family val="2"/>
          </rPr>
          <t xml:space="preserve">100%
</t>
        </r>
        <r>
          <rPr>
            <b/>
            <sz val="10"/>
            <color indexed="8"/>
            <rFont val="Arial"/>
            <family val="2"/>
          </rPr>
          <t xml:space="preserve">
5. Incidência:</t>
        </r>
        <r>
          <rPr>
            <sz val="10"/>
            <color indexed="8"/>
            <rFont val="Arial"/>
            <family val="2"/>
          </rPr>
          <t xml:space="preserve"> probabilidade de ocorrência da ausência (0,0022 - conforme caderno técnico do serviço de limpeza do MPDG). 
</t>
        </r>
        <r>
          <rPr>
            <b/>
            <sz val="10"/>
            <color indexed="8"/>
            <rFont val="Arial"/>
            <family val="2"/>
          </rPr>
          <t xml:space="preserve"> 
Fórmula de Cálculo: ((base de cálculo/dias trabalhados)*duração*proporção de dias afetados*incidência)/12 meses
</t>
        </r>
      </text>
    </comment>
    <comment ref="E91" authorId="0">
      <text>
        <r>
          <rPr>
            <sz val="10"/>
            <color indexed="8"/>
            <rFont val="Arial"/>
            <family val="2"/>
          </rPr>
          <t xml:space="preserve">É a soma de todos os custos de reposição do profissional ausente - CRPA
</t>
        </r>
      </text>
    </comment>
    <comment ref="E92" authorId="0">
      <text>
        <r>
          <rPr>
            <sz val="10"/>
            <color indexed="8"/>
            <rFont val="Arial"/>
            <family val="2"/>
          </rPr>
          <t>É a soma de todos os custos de reposição do profissional ausente - CRPA</t>
        </r>
      </text>
    </comment>
  </commentList>
</comments>
</file>

<file path=xl/comments4.xml><?xml version="1.0" encoding="utf-8"?>
<comments xmlns="http://schemas.openxmlformats.org/spreadsheetml/2006/main">
  <authors>
    <author> </author>
  </authors>
  <commentList>
    <comment ref="A9" authorId="0">
      <text>
        <r>
          <rPr>
            <sz val="10"/>
            <color indexed="8"/>
            <rFont val="Arial"/>
            <family val="2"/>
          </rPr>
          <t>Denominação do serviço a ser contratado. Ex.: Serviço de limpeza e conservação.</t>
        </r>
      </text>
    </comment>
    <comment ref="A75" authorId="0">
      <text>
        <r>
          <rPr>
            <sz val="10"/>
            <color indexed="8"/>
            <rFont val="Arial"/>
            <family val="2"/>
          </rPr>
          <t xml:space="preserve">Soma do Submódulo 3.1 + Submódulo 3.2 + Submódulo 3.3
</t>
        </r>
      </text>
    </comment>
    <comment ref="C9" authorId="0">
      <text>
        <r>
          <rPr>
            <sz val="10"/>
            <color indexed="8"/>
            <rFont val="Arial"/>
            <family val="2"/>
          </rPr>
          <t>Parâmetro de medição adotado pela Administração para possibilitar a quantificação dos serviços e a aferição dos resultados. Ex.: Postos, m2</t>
        </r>
      </text>
    </comment>
    <comment ref="D4" authorId="0">
      <text>
        <r>
          <rPr>
            <sz val="10"/>
            <color indexed="8"/>
            <rFont val="Arial"/>
            <family val="2"/>
          </rPr>
          <t>Nome do local onde será executado o serviço.</t>
        </r>
      </text>
    </comment>
    <comment ref="D6" authorId="0">
      <text>
        <r>
          <rPr>
            <sz val="10"/>
            <color indexed="8"/>
            <rFont val="Arial"/>
            <family val="2"/>
          </rPr>
          <t>Corresponde ao nº de meses de execução previsto no Edital (período de vigência do contrato a ser celebrado com a Administração).</t>
        </r>
      </text>
    </comment>
    <comment ref="D9" authorId="0">
      <text>
        <r>
          <rPr>
            <sz val="10"/>
            <color indexed="8"/>
            <rFont val="Arial"/>
            <family val="2"/>
          </rPr>
          <t>Quantitativo da unidade de medida do tipo de serviço.</t>
        </r>
      </text>
    </comment>
    <comment ref="D14" authorId="0">
      <text>
        <r>
          <rPr>
            <sz val="10"/>
            <color indexed="8"/>
            <rFont val="Arial"/>
            <family val="2"/>
          </rPr>
          <t>Denominação do serviço a ser contratado.</t>
        </r>
      </text>
    </comment>
    <comment ref="D17" authorId="0">
      <text>
        <r>
          <rPr>
            <sz val="10"/>
            <color indexed="8"/>
            <rFont val="Arial"/>
            <family val="2"/>
          </rPr>
          <t>Denominação do serviço a ser contratado.</t>
        </r>
      </text>
    </comment>
    <comment ref="D18" authorId="0">
      <text>
        <r>
          <rPr>
            <sz val="10"/>
            <color indexed="8"/>
            <rFont val="Arial"/>
            <family val="2"/>
          </rPr>
          <t>Data utilizada como base para o reajuste da categoria profissional previsto nos Acordos, Convenções ou Sentenças Normativas em Dissídios Coletivos.</t>
        </r>
      </text>
    </comment>
    <comment ref="D64" authorId="0">
      <text>
        <r>
          <rPr>
            <sz val="10"/>
            <color indexed="8"/>
            <rFont val="Segoe UI"/>
            <family val="2"/>
          </rPr>
          <t xml:space="preserve">Percentual considerado de desligamentos SEM justa causa INDENIZADOS. </t>
        </r>
      </text>
    </comment>
    <comment ref="D69" authorId="0">
      <text>
        <r>
          <rPr>
            <sz val="10"/>
            <color indexed="8"/>
            <rFont val="Arial"/>
            <family val="2"/>
          </rPr>
          <t xml:space="preserve">Percentual considerado de desligamentos SEM justa causa TRABALHADOS. 
</t>
        </r>
      </text>
    </comment>
    <comment ref="D73" authorId="0">
      <text>
        <r>
          <rPr>
            <sz val="10"/>
            <color indexed="8"/>
            <rFont val="Arial"/>
            <family val="2"/>
          </rPr>
          <t xml:space="preserve">Percentual considerado de desligamentos COM justa causa. 
</t>
        </r>
      </text>
    </comment>
    <comment ref="D105" authorId="0">
      <text>
        <r>
          <rPr>
            <sz val="10"/>
            <color indexed="8"/>
            <rFont val="Arial"/>
            <family val="2"/>
          </rPr>
          <t>São os gastos da contratada com sua estrutura administrativa, organizacional e gerenciamento de seus contratos, tais como as despesas relativas a:
a) funcionamento e manutenção da sede, tais como aluguel, água, luz, telefone, o IPTU, detre outros:
b) pessoal administrativo;
c) material e equipamento de escritório;
d) supervisão de serviços;
e) seguros.
Para serviços de vigilância e limpeza foram estabelecidos pelo MPOG os percentuais de 6% e 3% respectuvamente.</t>
        </r>
      </text>
    </comment>
    <comment ref="D107" authorId="0">
      <text>
        <r>
          <rPr>
            <sz val="10"/>
            <color indexed="8"/>
            <rFont val="Arial"/>
            <family val="2"/>
          </rPr>
          <t>São os valores referente ao recolhimento de impostos e contribuições incidentes sobre o faturamento, conforme estabelecido pela legislação vigente.</t>
        </r>
      </text>
    </comment>
    <comment ref="D115" authorId="0">
      <text>
        <r>
          <rPr>
            <sz val="10"/>
            <color indexed="8"/>
            <rFont val="Arial"/>
            <family val="2"/>
          </rPr>
          <t>Soma de todos os percentuais que compõem os encargos previdenciários e FGTS.</t>
        </r>
      </text>
    </comment>
    <comment ref="E22" authorId="0">
      <text>
        <r>
          <rPr>
            <sz val="10"/>
            <color indexed="8"/>
            <rFont val="Arial"/>
            <family val="2"/>
          </rPr>
          <t>São os salários normativos da categoria, relativos ao mês da data-base, constante dos acordos, convenções ou dissídios da categoria profissional.</t>
        </r>
      </text>
    </comment>
    <comment ref="E29" authorId="0">
      <text>
        <r>
          <rPr>
            <sz val="10"/>
            <color indexed="8"/>
            <rFont val="Arial"/>
            <family val="2"/>
          </rPr>
          <t>Somatório dos itens que compõem a Remuneração.</t>
        </r>
      </text>
    </comment>
    <comment ref="E34" authorId="0">
      <text>
        <r>
          <rPr>
            <b/>
            <sz val="10"/>
            <color indexed="8"/>
            <rFont val="Arial"/>
            <family val="2"/>
          </rPr>
          <t>1. Fórmula de cálculo:</t>
        </r>
        <r>
          <rPr>
            <sz val="10"/>
            <color indexed="8"/>
            <rFont val="Arial"/>
            <family val="2"/>
          </rPr>
          <t xml:space="preserve"> Base de Cálculo x Percentual
Base de cálculo = Módulo I
Percentual = 1/12 = 8,3333</t>
        </r>
      </text>
    </comment>
    <comment ref="E35" authorId="0">
      <text>
        <r>
          <rPr>
            <b/>
            <sz val="10"/>
            <color indexed="8"/>
            <rFont val="Arial"/>
            <family val="2"/>
          </rPr>
          <t>1. Fórmula de cálculo:</t>
        </r>
        <r>
          <rPr>
            <sz val="10"/>
            <color indexed="8"/>
            <rFont val="Arial"/>
            <family val="2"/>
          </rPr>
          <t xml:space="preserve"> Base de Cálculo x Percentual x Alíquota do Adicional
Base de cálculo = Módulo I
Percentual = 1/12 = 8,3333
Alíquota do Adicional = 1/3 = 33,3333</t>
        </r>
      </text>
    </comment>
    <comment ref="E36" authorId="0">
      <text>
        <r>
          <rPr>
            <sz val="10"/>
            <color indexed="8"/>
            <rFont val="Arial"/>
            <family val="2"/>
          </rPr>
          <t>1. Somatório do submódulo 2.1.
2. Fórmula de cálculo: Alínea A + Alínea B</t>
        </r>
      </text>
    </comment>
    <comment ref="E47" authorId="0">
      <text>
        <r>
          <rPr>
            <b/>
            <sz val="9"/>
            <color indexed="8"/>
            <rFont val="Segoe UI"/>
            <family val="2"/>
          </rPr>
          <t>1. Somatório do submódulo 2.2.
2. Fórmula de cálculo: Soma das alíneas do submódulo 2.2</t>
        </r>
      </text>
    </comment>
    <comment ref="E57" authorId="0">
      <text>
        <r>
          <rPr>
            <sz val="10"/>
            <color indexed="8"/>
            <rFont val="Arial"/>
            <family val="2"/>
          </rPr>
          <t xml:space="preserve">Soma de todos os itens que compõem os benefícios mensais e diários.
</t>
        </r>
      </text>
    </comment>
    <comment ref="E58" authorId="0">
      <text>
        <r>
          <rPr>
            <sz val="10"/>
            <color indexed="8"/>
            <rFont val="Arial"/>
            <family val="2"/>
          </rPr>
          <t>Soma do submódulo 2.1, 2.2, e 2.3.</t>
        </r>
      </text>
    </comment>
    <comment ref="E62" authorId="0">
      <text>
        <r>
          <rPr>
            <b/>
            <sz val="10"/>
            <color indexed="8"/>
            <rFont val="Arial"/>
            <family val="2"/>
          </rPr>
          <t xml:space="preserve">
1. Base de cálculo:</t>
        </r>
        <r>
          <rPr>
            <sz val="10"/>
            <color indexed="8"/>
            <rFont val="Arial"/>
            <family val="2"/>
          </rPr>
          <t xml:space="preserve"> Módulo 1 (sem a incidência da hora extra no feriado trabalhado) + Módulo 2 (sem a incidência dos encargos previdenciários correspondentes ao GPS).
</t>
        </r>
        <r>
          <rPr>
            <b/>
            <sz val="10"/>
            <color indexed="8"/>
            <rFont val="Arial"/>
            <family val="2"/>
          </rPr>
          <t xml:space="preserve">
2. Número de meses:</t>
        </r>
        <r>
          <rPr>
            <sz val="10"/>
            <color indexed="8"/>
            <rFont val="Arial"/>
            <family val="2"/>
          </rPr>
          <t xml:space="preserve"> tempo médio de permanência no serviço. Adotou-se 12 meses.
</t>
        </r>
        <r>
          <rPr>
            <b/>
            <sz val="10"/>
            <color indexed="8"/>
            <rFont val="Arial"/>
            <family val="2"/>
          </rPr>
          <t>Valor a ser provisionado nos casos de Aviso Prévio Indenizado: Base de cálculo ÷ Número de meses</t>
        </r>
      </text>
    </comment>
    <comment ref="E63" authorId="0">
      <text>
        <r>
          <rPr>
            <b/>
            <sz val="10"/>
            <color indexed="8"/>
            <rFont val="Arial"/>
            <family val="2"/>
          </rPr>
          <t xml:space="preserve">1. Base de cálculo: </t>
        </r>
        <r>
          <rPr>
            <sz val="10"/>
            <color indexed="8"/>
            <rFont val="Arial"/>
            <family val="2"/>
          </rPr>
          <t xml:space="preserve">Módulo 1 + Submódulo 2.1.
</t>
        </r>
        <r>
          <rPr>
            <b/>
            <sz val="10"/>
            <color indexed="8"/>
            <rFont val="Arial"/>
            <family val="2"/>
          </rPr>
          <t>2. Percentual:</t>
        </r>
        <r>
          <rPr>
            <sz val="10"/>
            <color indexed="8"/>
            <rFont val="Arial"/>
            <family val="2"/>
          </rPr>
          <t xml:space="preserve"> alíquota de 8%.
</t>
        </r>
        <r>
          <rPr>
            <b/>
            <sz val="10"/>
            <color indexed="8"/>
            <rFont val="Arial"/>
            <family val="2"/>
          </rPr>
          <t>3. Alíquota do Adicional:</t>
        </r>
        <r>
          <rPr>
            <sz val="10"/>
            <color indexed="8"/>
            <rFont val="Arial"/>
            <family val="2"/>
          </rPr>
          <t xml:space="preserve"> corresponde a 50% dos quais 40% refere-se à multa do FGTS e 10% à contribuição social a ser recolhida na rede bancária e transferida à Caixa Econômica Federal.
</t>
        </r>
        <r>
          <rPr>
            <b/>
            <sz val="10"/>
            <color indexed="8"/>
            <rFont val="Arial"/>
            <family val="2"/>
          </rPr>
          <t xml:space="preserve">Valor: Base de cálculo x Percentual x Alíquota do Adicional.
</t>
        </r>
      </text>
    </comment>
    <comment ref="E64" authorId="0">
      <text>
        <r>
          <rPr>
            <b/>
            <sz val="10"/>
            <color indexed="8"/>
            <rFont val="Arial"/>
            <family val="2"/>
          </rPr>
          <t xml:space="preserve">1. Base de Cálculo: </t>
        </r>
        <r>
          <rPr>
            <sz val="10"/>
            <color indexed="8"/>
            <rFont val="Arial"/>
            <family val="2"/>
          </rPr>
          <t xml:space="preserve">Valor a ser provisionado nos casos de Aviso Prévio Indenizado + multa do FGTSe Contribuição Social.
</t>
        </r>
        <r>
          <rPr>
            <b/>
            <sz val="10"/>
            <color indexed="8"/>
            <rFont val="Arial"/>
            <family val="2"/>
          </rPr>
          <t xml:space="preserve">
2. Percentual: </t>
        </r>
        <r>
          <rPr>
            <u val="single"/>
            <sz val="10"/>
            <color indexed="8"/>
            <rFont val="Arial"/>
            <family val="2"/>
          </rPr>
          <t>0,34%</t>
        </r>
        <r>
          <rPr>
            <sz val="10"/>
            <color indexed="8"/>
            <rFont val="Arial"/>
            <family val="2"/>
          </rPr>
          <t xml:space="preserve"> das demissões sem justa causa INDENIZADOS.
</t>
        </r>
        <r>
          <rPr>
            <b/>
            <sz val="10"/>
            <color indexed="8"/>
            <rFont val="Arial"/>
            <family val="2"/>
          </rPr>
          <t xml:space="preserve">
Valor: Base de Cálculo x Percentual.
</t>
        </r>
      </text>
    </comment>
    <comment ref="E65" authorId="0">
      <text>
        <r>
          <rPr>
            <sz val="10"/>
            <color indexed="8"/>
            <rFont val="Arial"/>
            <family val="2"/>
          </rPr>
          <t>É o custo do Aviso Prévio Idenizado</t>
        </r>
      </text>
    </comment>
    <comment ref="E67" authorId="0">
      <text>
        <r>
          <rPr>
            <b/>
            <sz val="10"/>
            <color indexed="8"/>
            <rFont val="Arial"/>
            <family val="2"/>
          </rPr>
          <t xml:space="preserve">1. Base de cálculo: </t>
        </r>
        <r>
          <rPr>
            <sz val="10"/>
            <color indexed="8"/>
            <rFont val="Arial"/>
            <family val="2"/>
          </rPr>
          <t xml:space="preserve">Módulo 1 + Módulo 2.
</t>
        </r>
        <r>
          <rPr>
            <b/>
            <sz val="10"/>
            <color indexed="8"/>
            <rFont val="Arial"/>
            <family val="2"/>
          </rPr>
          <t xml:space="preserve">
2. Número de meses: </t>
        </r>
        <r>
          <rPr>
            <sz val="10"/>
            <color indexed="8"/>
            <rFont val="Arial"/>
            <family val="2"/>
          </rPr>
          <t xml:space="preserve">tempo médio de permanência no serviço. Adotou-se 12 meses.
</t>
        </r>
        <r>
          <rPr>
            <b/>
            <sz val="10"/>
            <color indexed="8"/>
            <rFont val="Arial"/>
            <family val="2"/>
          </rPr>
          <t xml:space="preserve">
Valor a ser provisionado nos casos de Aviso Prévio Trabalhado: </t>
        </r>
        <r>
          <rPr>
            <sz val="10"/>
            <color indexed="8"/>
            <rFont val="Arial"/>
            <family val="2"/>
          </rPr>
          <t>Base de cálculo ÷ Número de meses.</t>
        </r>
      </text>
    </comment>
    <comment ref="E68" authorId="0">
      <text>
        <r>
          <rPr>
            <b/>
            <sz val="10"/>
            <color indexed="8"/>
            <rFont val="Arial"/>
            <family val="2"/>
          </rPr>
          <t xml:space="preserve">1. Base de cálculo: </t>
        </r>
        <r>
          <rPr>
            <sz val="10"/>
            <color indexed="8"/>
            <rFont val="Arial"/>
            <family val="2"/>
          </rPr>
          <t xml:space="preserve">Módulo 1 + Submódulo 2.1.
</t>
        </r>
        <r>
          <rPr>
            <b/>
            <sz val="10"/>
            <color indexed="8"/>
            <rFont val="Arial"/>
            <family val="2"/>
          </rPr>
          <t xml:space="preserve">
2. Percentual: </t>
        </r>
        <r>
          <rPr>
            <sz val="10"/>
            <color indexed="8"/>
            <rFont val="Arial"/>
            <family val="2"/>
          </rPr>
          <t xml:space="preserve">alíquota de 8%.
</t>
        </r>
        <r>
          <rPr>
            <b/>
            <sz val="10"/>
            <color indexed="8"/>
            <rFont val="Arial"/>
            <family val="2"/>
          </rPr>
          <t xml:space="preserve">
3. Alíquota do Adicional: </t>
        </r>
        <r>
          <rPr>
            <sz val="10"/>
            <color indexed="8"/>
            <rFont val="Arial"/>
            <family val="2"/>
          </rPr>
          <t xml:space="preserve">corresponde a 50% dos quais 40% refere-se à multa do FGTS e 10% à contribuição social a ser recolhida na rede bancária e transferida à Caixa Econômica Federal.
</t>
        </r>
        <r>
          <rPr>
            <b/>
            <sz val="10"/>
            <color indexed="8"/>
            <rFont val="Arial"/>
            <family val="2"/>
          </rPr>
          <t xml:space="preserve">
Valor: Base de cálculo x Percentual x Alíquota do Adicional.
</t>
        </r>
      </text>
    </comment>
    <comment ref="E69" authorId="0">
      <text>
        <r>
          <rPr>
            <b/>
            <sz val="10"/>
            <color indexed="8"/>
            <rFont val="Arial"/>
            <family val="2"/>
          </rPr>
          <t xml:space="preserve">1. Base de Cálculo: </t>
        </r>
        <r>
          <rPr>
            <sz val="10"/>
            <color indexed="8"/>
            <rFont val="Arial"/>
            <family val="2"/>
          </rPr>
          <t xml:space="preserve">Valor a ser provisionado nos casos de Aviso Prévio Trabalhado + multa do FGTS e Contribuição Social.
</t>
        </r>
        <r>
          <rPr>
            <b/>
            <sz val="10"/>
            <color indexed="8"/>
            <rFont val="Arial"/>
            <family val="2"/>
          </rPr>
          <t xml:space="preserve">
2. Percentual: </t>
        </r>
        <r>
          <rPr>
            <u val="single"/>
            <sz val="10"/>
            <color indexed="8"/>
            <rFont val="Arial"/>
            <family val="2"/>
          </rPr>
          <t>1,94</t>
        </r>
        <r>
          <rPr>
            <sz val="10"/>
            <color indexed="8"/>
            <rFont val="Arial"/>
            <family val="2"/>
          </rPr>
          <t xml:space="preserve">% (percentual das demissões sem justa causa)
</t>
        </r>
        <r>
          <rPr>
            <b/>
            <sz val="10"/>
            <color indexed="8"/>
            <rFont val="Arial"/>
            <family val="2"/>
          </rPr>
          <t xml:space="preserve">
Valor: Base de Cálculo x Percentual
</t>
        </r>
      </text>
    </comment>
    <comment ref="E70" authorId="0">
      <text>
        <r>
          <rPr>
            <sz val="10"/>
            <color indexed="8"/>
            <rFont val="Arial"/>
            <family val="2"/>
          </rPr>
          <t>É o custo do Aviso Prévio Trabalhado.</t>
        </r>
      </text>
    </comment>
    <comment ref="E72" authorId="0">
      <text>
        <r>
          <rPr>
            <b/>
            <sz val="10"/>
            <color indexed="8"/>
            <rFont val="Arial"/>
            <family val="2"/>
          </rPr>
          <t xml:space="preserve">1. </t>
        </r>
        <r>
          <rPr>
            <sz val="10"/>
            <color indexed="8"/>
            <rFont val="Arial"/>
            <family val="2"/>
          </rPr>
          <t xml:space="preserve">Corresponde ao cálculo das provisões incorporadas para adicional de férias e 13º salário que não são devidas no caso de demissão por justa causa sendo valor negativo. O cálculo foi feito assumindo que as demissões por justa causa têm distribuição uniforme ao logo do ano.
</t>
        </r>
        <r>
          <rPr>
            <b/>
            <sz val="10"/>
            <color indexed="8"/>
            <rFont val="Arial"/>
            <family val="2"/>
          </rPr>
          <t xml:space="preserve">
2. Valor: Valor mensal provisionado do 13º Salário + valor mensal provisionado do Adicional de Férias.
</t>
        </r>
      </text>
    </comment>
    <comment ref="E73" authorId="0">
      <text>
        <r>
          <rPr>
            <b/>
            <sz val="10"/>
            <color indexed="8"/>
            <rFont val="Arial"/>
            <family val="2"/>
          </rPr>
          <t>1. Base de Cálculo:</t>
        </r>
        <r>
          <rPr>
            <sz val="10"/>
            <color indexed="8"/>
            <rFont val="Arial"/>
            <family val="2"/>
          </rPr>
          <t xml:space="preserve"> Valor provisionado de 13º Salário e Adicional de Férias</t>
        </r>
        <r>
          <rPr>
            <b/>
            <sz val="10"/>
            <color indexed="8"/>
            <rFont val="Arial"/>
            <family val="2"/>
          </rPr>
          <t xml:space="preserve">.
2. Percentual: </t>
        </r>
        <r>
          <rPr>
            <sz val="10"/>
            <color indexed="8"/>
            <rFont val="Arial"/>
            <family val="2"/>
          </rPr>
          <t xml:space="preserve">1,93% (Dados do CAGED)
</t>
        </r>
        <r>
          <rPr>
            <b/>
            <sz val="10"/>
            <color indexed="8"/>
            <rFont val="Arial"/>
            <family val="2"/>
          </rPr>
          <t xml:space="preserve">
3.Valor: Base de Cálculo x Percentual.</t>
        </r>
      </text>
    </comment>
    <comment ref="E74" authorId="0">
      <text>
        <r>
          <rPr>
            <sz val="10"/>
            <color indexed="8"/>
            <rFont val="Arial"/>
            <family val="2"/>
          </rPr>
          <t>É o custo da Demissão por Justa Causa.</t>
        </r>
      </text>
    </comment>
    <comment ref="E75" authorId="0">
      <text>
        <r>
          <rPr>
            <b/>
            <sz val="10"/>
            <color indexed="8"/>
            <rFont val="Arial"/>
            <family val="2"/>
          </rPr>
          <t>1. Valor:</t>
        </r>
        <r>
          <rPr>
            <sz val="10"/>
            <color indexed="8"/>
            <rFont val="Arial"/>
            <family val="2"/>
          </rPr>
          <t xml:space="preserve"> Submódulo 3.1 + submódulo 3.2 + Submódulo 3.3.</t>
        </r>
      </text>
    </comment>
    <comment ref="E79" authorId="0">
      <text>
        <r>
          <rPr>
            <b/>
            <sz val="10"/>
            <color indexed="8"/>
            <rFont val="Arial"/>
            <family val="2"/>
          </rPr>
          <t xml:space="preserve">Férias: Art. 129 da CLT:
</t>
        </r>
        <r>
          <rPr>
            <sz val="10"/>
            <color indexed="8"/>
            <rFont val="Arial"/>
            <family val="2"/>
          </rPr>
          <t xml:space="preserve">“Art. 129 - Todo empregado terá direito anualmente ao gozo de um período de férias, sem prejuízo da remuneração. (Redação dada pelo Decreto-lei nº 1.535, de 13.4.1977)”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t>
        </r>
        <r>
          <rPr>
            <sz val="10"/>
            <color indexed="8"/>
            <rFont val="Arial"/>
            <family val="2"/>
          </rPr>
          <t xml:space="preserve"> consideram-se os dias efetivos da jornada de trabalho. Exemplo: 22 (vinte e dois) dias para a jornada de 44 horas semanais e 15 (quinze) dias para jornada 12x36.
</t>
        </r>
        <r>
          <rPr>
            <b/>
            <sz val="10"/>
            <color indexed="8"/>
            <rFont val="Arial"/>
            <family val="2"/>
          </rPr>
          <t>3. Duração:</t>
        </r>
        <r>
          <rPr>
            <sz val="10"/>
            <color indexed="8"/>
            <rFont val="Arial"/>
            <family val="2"/>
          </rPr>
          <t xml:space="preserve">  quantidade de dias de afastamento (30 dias)
</t>
        </r>
        <r>
          <rPr>
            <b/>
            <sz val="10"/>
            <color indexed="8"/>
            <rFont val="Arial"/>
            <family val="2"/>
          </rPr>
          <t>4. Proporção de dias afetados:</t>
        </r>
        <r>
          <rPr>
            <sz val="10"/>
            <color indexed="8"/>
            <rFont val="Arial"/>
            <family val="2"/>
          </rPr>
          <t xml:space="preserve"> 44h – considera a proporção de dias úteis que poderão ser afetados pelo afastamento. Para 2017 a previsão é de 252 dias úteis. Portanto: 252/365 = 69,04% 
</t>
        </r>
        <r>
          <rPr>
            <b/>
            <sz val="10"/>
            <color indexed="8"/>
            <rFont val="Arial"/>
            <family val="2"/>
          </rPr>
          <t>5. Incidência</t>
        </r>
        <r>
          <rPr>
            <sz val="10"/>
            <color indexed="8"/>
            <rFont val="Arial"/>
            <family val="2"/>
          </rPr>
          <t xml:space="preserve">: probabilidade de ocorrência da ausência (100%)
</t>
        </r>
        <r>
          <rPr>
            <b/>
            <sz val="10"/>
            <color indexed="8"/>
            <rFont val="Arial"/>
            <family val="2"/>
          </rPr>
          <t xml:space="preserve">
Fórmula de Cálculo: ((base de cálculo/dias trabalhados)*duração*proporção de dias afetados *incidência)/12 meses
</t>
        </r>
      </text>
    </comment>
    <comment ref="E80" authorId="0">
      <text>
        <r>
          <rPr>
            <b/>
            <sz val="10"/>
            <color indexed="8"/>
            <rFont val="Arial"/>
            <family val="2"/>
          </rPr>
          <t xml:space="preserve">Ausência justificada: </t>
        </r>
        <r>
          <rPr>
            <sz val="10"/>
            <color indexed="8"/>
            <rFont val="Arial"/>
            <family val="2"/>
          </rPr>
          <t xml:space="preserve">considera-se até 1 dia por ano, conforme estudo FIA 2014/15.
</t>
        </r>
        <r>
          <rPr>
            <b/>
            <sz val="10"/>
            <color indexed="8"/>
            <rFont val="Arial"/>
            <family val="2"/>
          </rPr>
          <t xml:space="preserve">
1. Base de cálculo: Módulo I + Módulo II + Módulo III
2. Dias trabalhados: </t>
        </r>
        <r>
          <rPr>
            <sz val="10"/>
            <color indexed="8"/>
            <rFont val="Arial"/>
            <family val="2"/>
          </rPr>
          <t xml:space="preserve">consideram-se os dias efetivos da jornada de trabalho. Exemplo: 22 (vinte e dois) dias para a jornada de 44 horas semanais 
</t>
        </r>
        <r>
          <rPr>
            <b/>
            <sz val="10"/>
            <color indexed="8"/>
            <rFont val="Arial"/>
            <family val="2"/>
          </rPr>
          <t xml:space="preserve">3. Duração: </t>
        </r>
        <r>
          <rPr>
            <sz val="10"/>
            <color indexed="8"/>
            <rFont val="Arial"/>
            <family val="2"/>
          </rPr>
          <t xml:space="preserve"> quantidade de dias de afastamento (1 dia)
</t>
        </r>
        <r>
          <rPr>
            <b/>
            <sz val="10"/>
            <color indexed="8"/>
            <rFont val="Arial"/>
            <family val="2"/>
          </rPr>
          <t xml:space="preserve">
4. Incidência:</t>
        </r>
        <r>
          <rPr>
            <sz val="10"/>
            <color indexed="8"/>
            <rFont val="Arial"/>
            <family val="2"/>
          </rPr>
          <t xml:space="preserve"> probabilidade de ocorrência da ausência (100%)
</t>
        </r>
        <r>
          <rPr>
            <b/>
            <sz val="10"/>
            <color indexed="8"/>
            <rFont val="Arial"/>
            <family val="2"/>
          </rPr>
          <t xml:space="preserve">
Fórmula de Cálculo:</t>
        </r>
        <r>
          <rPr>
            <sz val="10"/>
            <color indexed="8"/>
            <rFont val="Arial"/>
            <family val="2"/>
          </rPr>
          <t xml:space="preserve"> ((base de cálculo/dias trabalhados)*duração*incidência)/12 meses
</t>
        </r>
      </text>
    </comment>
    <comment ref="E81" authorId="0">
      <text>
        <r>
          <rPr>
            <b/>
            <sz val="10"/>
            <color indexed="8"/>
            <rFont val="Arial"/>
            <family val="2"/>
          </rPr>
          <t xml:space="preserve">Acidente de Trabalho: § 2º do art. 43 da Lei 8.213, de 24 de julho de 1991:
</t>
        </r>
        <r>
          <rPr>
            <sz val="10"/>
            <color indexed="8"/>
            <rFont val="Arial"/>
            <family val="2"/>
          </rPr>
          <t xml:space="preserve">“Art. 43 (...)
§ 2º Durante os primeiros quinze dias de afastamento da atividade por motivo de invalidez, caberá
à empresa pagar ao segurado empregado o salário. </t>
        </r>
        <r>
          <rPr>
            <b/>
            <sz val="10"/>
            <color indexed="8"/>
            <rFont val="Arial"/>
            <family val="2"/>
          </rPr>
          <t>”
1. Base de cálculo:</t>
        </r>
        <r>
          <rPr>
            <sz val="10"/>
            <color indexed="8"/>
            <rFont val="Arial"/>
            <family val="2"/>
          </rPr>
          <t xml:space="preserve"> 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(15 dias)
</t>
        </r>
        <r>
          <rPr>
            <b/>
            <sz val="10"/>
            <color indexed="8"/>
            <rFont val="Arial"/>
            <family val="2"/>
          </rPr>
          <t xml:space="preserve">
4. Proporção de dias afetados:</t>
        </r>
        <r>
          <rPr>
            <sz val="10"/>
            <color indexed="8"/>
            <rFont val="Arial"/>
            <family val="2"/>
          </rPr>
          <t xml:space="preserve"> 44h – considera a proporção de dias úteis que poderão ser afetados pelo afastamento. Para 2017 a previsão é de 252 dias úteis. Portanto: 252/365 = 69,04% 
</t>
        </r>
        <r>
          <rPr>
            <b/>
            <sz val="10"/>
            <color indexed="8"/>
            <rFont val="Arial"/>
            <family val="2"/>
          </rPr>
          <t>5. Incidência:</t>
        </r>
        <r>
          <rPr>
            <sz val="10"/>
            <color indexed="8"/>
            <rFont val="Arial"/>
            <family val="2"/>
          </rPr>
          <t xml:space="preserve"> probabilidade de ocorrência da ausência (0,1642 -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2" authorId="0">
      <text>
        <r>
          <rPr>
            <b/>
            <sz val="10"/>
            <color indexed="8"/>
            <rFont val="Arial"/>
            <family val="2"/>
          </rPr>
          <t xml:space="preserve">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(5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5. Incidência: </t>
        </r>
        <r>
          <rPr>
            <sz val="10"/>
            <color indexed="8"/>
            <rFont val="Arial"/>
            <family val="2"/>
          </rPr>
          <t xml:space="preserve">probabilidade de ocorrência da ausência (100%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3" authorId="0">
      <text>
        <r>
          <rPr>
            <b/>
            <sz val="10"/>
            <color indexed="8"/>
            <rFont val="Arial"/>
            <family val="2"/>
          </rPr>
          <t xml:space="preserve">Ausência Legal: Art. 473 da CLT:
</t>
        </r>
        <r>
          <rPr>
            <sz val="10"/>
            <color indexed="8"/>
            <rFont val="Arial"/>
            <family val="2"/>
          </rPr>
          <t xml:space="preserve">XI - por 1 (um) dia por ano para acompanhar filho de até 6 (seis) anos em consulta médica.”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quantidade de dias de afastamento (2 dias)
4. Proporção de dias afetados: </t>
        </r>
        <r>
          <rPr>
            <sz val="10"/>
            <color indexed="8"/>
            <rFont val="Arial"/>
            <family val="2"/>
          </rPr>
          <t xml:space="preserve">44h – considera a proporção de dias úteis que poderão ser afetados pelo afastamento. Neste caso, 100%
</t>
        </r>
        <r>
          <rPr>
            <b/>
            <sz val="10"/>
            <color indexed="8"/>
            <rFont val="Arial"/>
            <family val="2"/>
          </rPr>
          <t xml:space="preserve">
5. Incidência: </t>
        </r>
        <r>
          <rPr>
            <sz val="10"/>
            <color indexed="8"/>
            <rFont val="Arial"/>
            <family val="2"/>
          </rPr>
          <t xml:space="preserve">probabilidade de ocorrência da ausência (0,1531 - conforme caderno técnico do serviço de limpeza do MPDG). 
</t>
        </r>
        <r>
          <rPr>
            <b/>
            <sz val="10"/>
            <color indexed="8"/>
            <rFont val="Arial"/>
            <family val="2"/>
          </rPr>
          <t xml:space="preserve">
Fórmula de Cálculo: ((base de cálculo/dias trabalhados)*duração*proporção de dias afetados *incidência)/12 mese</t>
        </r>
        <r>
          <rPr>
            <sz val="10"/>
            <color indexed="8"/>
            <rFont val="Arial"/>
            <family val="2"/>
          </rPr>
          <t>s</t>
        </r>
      </text>
    </comment>
    <comment ref="E84" authorId="0">
      <text>
        <r>
          <rPr>
            <b/>
            <sz val="10"/>
            <color indexed="8"/>
            <rFont val="Arial"/>
            <family val="2"/>
          </rPr>
          <t xml:space="preserve">Ausência Legal: Art. 473 da CLT:
</t>
        </r>
        <r>
          <rPr>
            <sz val="10"/>
            <color indexed="8"/>
            <rFont val="Arial"/>
            <family val="2"/>
          </rPr>
          <t xml:space="preserve">“I - até 2 (dois) dias consecutivos, em caso de falecimento do cônjuge, ascendente, descendente,
irmão ou pessoa que, declarada em sua carteira de trabalho e previdência social, viva sob sua dependência econômica;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(2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
5. Incidência: </t>
        </r>
        <r>
          <rPr>
            <sz val="10"/>
            <color indexed="8"/>
            <rFont val="Arial"/>
            <family val="2"/>
          </rPr>
          <t xml:space="preserve">probabilidade de ocorrência da ausência (0,0301 -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5" authorId="0">
      <text>
        <r>
          <rPr>
            <b/>
            <sz val="10"/>
            <color indexed="8"/>
            <rFont val="Arial"/>
            <family val="2"/>
          </rPr>
          <t xml:space="preserve">Ausência Legal: Art. 473 da CLT:
</t>
        </r>
        <r>
          <rPr>
            <sz val="10"/>
            <color indexed="8"/>
            <rFont val="Arial"/>
            <family val="2"/>
          </rPr>
          <t xml:space="preserve">II - até 3 (três) dias consecutivos, em virtude de casamento;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 quantidade de dias de afastamento (3 dias)
</t>
        </r>
        <r>
          <rPr>
            <b/>
            <sz val="10"/>
            <color indexed="8"/>
            <rFont val="Arial"/>
            <family val="2"/>
          </rPr>
          <t xml:space="preserve">
4. Proporção de dias afetados: </t>
        </r>
        <r>
          <rPr>
            <sz val="10"/>
            <color indexed="8"/>
            <rFont val="Arial"/>
            <family val="2"/>
          </rPr>
          <t xml:space="preserve">100%
</t>
        </r>
        <r>
          <rPr>
            <b/>
            <sz val="10"/>
            <color indexed="8"/>
            <rFont val="Arial"/>
            <family val="2"/>
          </rPr>
          <t xml:space="preserve">
5. Incidência:</t>
        </r>
        <r>
          <rPr>
            <sz val="10"/>
            <color indexed="8"/>
            <rFont val="Arial"/>
            <family val="2"/>
          </rPr>
          <t xml:space="preserve"> probabilidade de ocorrência da ausência (0,0163 -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6" authorId="0">
      <text>
        <r>
          <rPr>
            <b/>
            <sz val="10"/>
            <color indexed="8"/>
            <rFont val="Arial"/>
            <family val="2"/>
          </rPr>
          <t xml:space="preserve">Ausência Legal: Art. 473 da CLT:
</t>
        </r>
        <r>
          <rPr>
            <sz val="10"/>
            <color indexed="8"/>
            <rFont val="Arial"/>
            <family val="2"/>
          </rPr>
          <t xml:space="preserve">IV - por um dia, em cada 12 (doze) meses de trabalho, em caso de doação voluntária de sangue
devidamente comprovada;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 dia)
</t>
        </r>
        <r>
          <rPr>
            <b/>
            <sz val="10"/>
            <color indexed="8"/>
            <rFont val="Arial"/>
            <family val="2"/>
          </rPr>
          <t xml:space="preserve">4. Proporção de dias afetados: </t>
        </r>
        <r>
          <rPr>
            <sz val="10"/>
            <color indexed="8"/>
            <rFont val="Arial"/>
            <family val="2"/>
          </rPr>
          <t xml:space="preserve">100%
</t>
        </r>
        <r>
          <rPr>
            <b/>
            <sz val="10"/>
            <color indexed="8"/>
            <rFont val="Arial"/>
            <family val="2"/>
          </rPr>
          <t xml:space="preserve">
5. Incidência: </t>
        </r>
        <r>
          <rPr>
            <sz val="10"/>
            <color indexed="8"/>
            <rFont val="Arial"/>
            <family val="2"/>
          </rPr>
          <t xml:space="preserve">probabilidade de ocorrência da ausência (0,0200 - conforme caderno técnico do serviço de limpeza do MPDG). 
</t>
        </r>
        <r>
          <rPr>
            <b/>
            <sz val="10"/>
            <color indexed="8"/>
            <rFont val="Arial"/>
            <family val="2"/>
          </rPr>
          <t xml:space="preserve"> 
Fórmula de Cálculo: ((base de cálculo/dias trabalhados)*duração*proporção de dias afetados*incidência)/12 meses</t>
        </r>
      </text>
    </comment>
    <comment ref="E87" authorId="0">
      <text>
        <r>
          <rPr>
            <b/>
            <sz val="10"/>
            <color indexed="8"/>
            <rFont val="Arial"/>
            <family val="2"/>
          </rPr>
          <t xml:space="preserve">Ausência Legal: Art. 473 da CLT:
</t>
        </r>
        <r>
          <rPr>
            <sz val="10"/>
            <color indexed="8"/>
            <rFont val="Arial"/>
            <family val="2"/>
          </rPr>
          <t xml:space="preserve">VIII - pelo tempo que se fizer necessário, quando tiver que comparecer a juízo.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 dia)
</t>
        </r>
        <r>
          <rPr>
            <b/>
            <sz val="10"/>
            <color indexed="8"/>
            <rFont val="Arial"/>
            <family val="2"/>
          </rPr>
          <t xml:space="preserve">4. Proporção de dias afetados: </t>
        </r>
        <r>
          <rPr>
            <sz val="10"/>
            <color indexed="8"/>
            <rFont val="Arial"/>
            <family val="2"/>
          </rPr>
          <t xml:space="preserve">100%
</t>
        </r>
        <r>
          <rPr>
            <b/>
            <sz val="10"/>
            <color indexed="8"/>
            <rFont val="Arial"/>
            <family val="2"/>
          </rPr>
          <t xml:space="preserve">
5. Incidência: </t>
        </r>
        <r>
          <rPr>
            <sz val="10"/>
            <color indexed="8"/>
            <rFont val="Arial"/>
            <family val="2"/>
          </rPr>
          <t xml:space="preserve">probabilidade de ocorrência da ausência (0,004 - conforme caderno técnico do serviço de limpeza do MPDG). 
</t>
        </r>
        <r>
          <rPr>
            <b/>
            <sz val="10"/>
            <color indexed="8"/>
            <rFont val="Arial"/>
            <family val="2"/>
          </rPr>
          <t xml:space="preserve"> 
Fórmula de Cálculo: ((base de cálculo/dias trabalhados)*duração*incidência)/12 meses</t>
        </r>
      </text>
    </comment>
    <comment ref="E88" authorId="0">
      <text>
        <r>
          <rPr>
            <b/>
            <sz val="10"/>
            <color indexed="8"/>
            <rFont val="Arial"/>
            <family val="2"/>
          </rPr>
          <t xml:space="preserve">Afastamento Paternidade: inciso II do art. 1º da Lei nº 11.770, de 9 de setembro de 2008:
</t>
        </r>
        <r>
          <rPr>
            <sz val="10"/>
            <color indexed="8"/>
            <rFont val="Arial"/>
            <family val="2"/>
          </rPr>
          <t xml:space="preserve">“Art. 1º É instituído o Programa Empresa Cidadã, destinado a prorrogar:
II - por 15 (quinze) dias a duração da licença-paternidade, nos termos desta Lei, além dos 5 (cinco)
dias estabelecidos no § 1o do art. 10 do Ato das Disposições Constitucionais Transitórias. (Incluído dada pela Lei nº 13.257, de 2016).”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t>
        </r>
        <r>
          <rPr>
            <sz val="10"/>
            <color indexed="8"/>
            <rFont val="Arial"/>
            <family val="2"/>
          </rPr>
          <t xml:space="preserve"> 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(20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5. Incidência: </t>
        </r>
        <r>
          <rPr>
            <sz val="10"/>
            <color indexed="8"/>
            <rFont val="Arial"/>
            <family val="2"/>
          </rPr>
          <t xml:space="preserve">probabilidade de ocorrência da ausência (0,018 - conforme caderno técnico do serviço de limpeza do MPDG). 
</t>
        </r>
        <r>
          <rPr>
            <b/>
            <sz val="10"/>
            <color indexed="8"/>
            <rFont val="Arial"/>
            <family val="2"/>
          </rPr>
          <t>Fórmula de Cálculo: ((base de cálculo/dias trabalhados)*duração*proporção de dias afetados *incidência)/12 meses</t>
        </r>
      </text>
    </comment>
    <comment ref="E89" authorId="0">
      <text>
        <r>
          <rPr>
            <b/>
            <sz val="10"/>
            <color indexed="8"/>
            <rFont val="Arial"/>
            <family val="2"/>
          </rPr>
          <t xml:space="preserve">Afastamento Maternidade: inciso I do art. 1º da Lei nº 11.770, de 9 de setembro de 2008
</t>
        </r>
        <r>
          <rPr>
            <sz val="10"/>
            <color indexed="8"/>
            <rFont val="Arial"/>
            <family val="2"/>
          </rPr>
          <t xml:space="preserve">“Art. 1º. É instituído o Programa Empresa Cidadã, destinado a prorrogar:
I - por 60 (sessenta) dias a duração da licença-maternidade prevista no inciso XVIII do caput do
art. 7º da Constituição Federal;”
</t>
        </r>
        <r>
          <rPr>
            <b/>
            <sz val="10"/>
            <color indexed="8"/>
            <rFont val="Arial"/>
            <family val="2"/>
          </rPr>
          <t xml:space="preserve">
1. Base de cálculo:</t>
        </r>
        <r>
          <rPr>
            <sz val="10"/>
            <color indexed="8"/>
            <rFont val="Arial"/>
            <family val="2"/>
          </rPr>
          <t xml:space="preserve"> 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(180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
5. Incidência: </t>
        </r>
        <r>
          <rPr>
            <sz val="10"/>
            <color indexed="8"/>
            <rFont val="Arial"/>
            <family val="2"/>
          </rPr>
          <t xml:space="preserve">probabilidade de ocorrência da ausência (0,0264 -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90" authorId="0">
      <text>
        <r>
          <rPr>
            <b/>
            <sz val="10"/>
            <color indexed="8"/>
            <rFont val="Arial"/>
            <family val="2"/>
          </rPr>
          <t xml:space="preserve">Ausência Legal: Art. 473 da CLT:
</t>
        </r>
        <r>
          <rPr>
            <sz val="10"/>
            <color indexed="8"/>
            <rFont val="Arial"/>
            <family val="2"/>
          </rPr>
          <t xml:space="preserve">X - até 2 (dois) dias para acompanhar consultas médicas e exames complementares durante o período de gravidez de sua esposa ou companheira;
</t>
        </r>
        <r>
          <rPr>
            <b/>
            <sz val="10"/>
            <color indexed="8"/>
            <rFont val="Arial"/>
            <family val="2"/>
          </rPr>
          <t xml:space="preserve">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(6 dias)
</t>
        </r>
        <r>
          <rPr>
            <b/>
            <sz val="10"/>
            <color indexed="8"/>
            <rFont val="Arial"/>
            <family val="2"/>
          </rPr>
          <t xml:space="preserve">4. Proporção de dias afetados: </t>
        </r>
        <r>
          <rPr>
            <sz val="10"/>
            <color indexed="8"/>
            <rFont val="Arial"/>
            <family val="2"/>
          </rPr>
          <t xml:space="preserve">100%
</t>
        </r>
        <r>
          <rPr>
            <b/>
            <sz val="10"/>
            <color indexed="8"/>
            <rFont val="Arial"/>
            <family val="2"/>
          </rPr>
          <t xml:space="preserve">
5. Incidência:</t>
        </r>
        <r>
          <rPr>
            <sz val="10"/>
            <color indexed="8"/>
            <rFont val="Arial"/>
            <family val="2"/>
          </rPr>
          <t xml:space="preserve"> probabilidade de ocorrência da ausência (0,0022 - conforme caderno técnico do serviço de limpeza do MPDG). 
</t>
        </r>
        <r>
          <rPr>
            <b/>
            <sz val="10"/>
            <color indexed="8"/>
            <rFont val="Arial"/>
            <family val="2"/>
          </rPr>
          <t xml:space="preserve"> 
Fórmula de Cálculo: ((base de cálculo/dias trabalhados)*duração*proporção de dias afetados*incidência)/12 meses
</t>
        </r>
      </text>
    </comment>
    <comment ref="E91" authorId="0">
      <text>
        <r>
          <rPr>
            <sz val="10"/>
            <color indexed="8"/>
            <rFont val="Arial"/>
            <family val="2"/>
          </rPr>
          <t xml:space="preserve">É a soma de todos os custos de reposição do profissional ausente - CRPA
</t>
        </r>
      </text>
    </comment>
    <comment ref="E92" authorId="0">
      <text>
        <r>
          <rPr>
            <sz val="10"/>
            <color indexed="8"/>
            <rFont val="Arial"/>
            <family val="2"/>
          </rPr>
          <t>É a soma de todos os custos de reposição do profissional ausente - CRPA</t>
        </r>
      </text>
    </comment>
  </commentList>
</comments>
</file>

<file path=xl/comments5.xml><?xml version="1.0" encoding="utf-8"?>
<comments xmlns="http://schemas.openxmlformats.org/spreadsheetml/2006/main">
  <authors>
    <author> </author>
  </authors>
  <commentList>
    <comment ref="A9" authorId="0">
      <text>
        <r>
          <rPr>
            <sz val="10"/>
            <color indexed="8"/>
            <rFont val="Arial"/>
            <family val="2"/>
          </rPr>
          <t>Denominação do serviço a ser contratado. Ex.: Serviço de limpeza e conservação.</t>
        </r>
      </text>
    </comment>
    <comment ref="A75" authorId="0">
      <text>
        <r>
          <rPr>
            <sz val="10"/>
            <color indexed="8"/>
            <rFont val="Arial"/>
            <family val="2"/>
          </rPr>
          <t xml:space="preserve">Soma do Submódulo 3.1 + Submódulo 3.2 + Submódulo 3.3
</t>
        </r>
      </text>
    </comment>
    <comment ref="C9" authorId="0">
      <text>
        <r>
          <rPr>
            <sz val="10"/>
            <color indexed="8"/>
            <rFont val="Arial"/>
            <family val="2"/>
          </rPr>
          <t>Parâmetro de medição adotado pela Administração para possibilitar a quantificação dos serviços e a aferição dos resultados. Ex.: Postos, m2</t>
        </r>
      </text>
    </comment>
    <comment ref="D4" authorId="0">
      <text>
        <r>
          <rPr>
            <sz val="10"/>
            <color indexed="8"/>
            <rFont val="Arial"/>
            <family val="2"/>
          </rPr>
          <t>Nome do local onde será executado o serviço.</t>
        </r>
      </text>
    </comment>
    <comment ref="D6" authorId="0">
      <text>
        <r>
          <rPr>
            <sz val="10"/>
            <color indexed="8"/>
            <rFont val="Arial"/>
            <family val="2"/>
          </rPr>
          <t>Corresponde ao nº de meses de execução previsto no Edital (período de vigência do contrato a ser celebrado com a Administração).</t>
        </r>
      </text>
    </comment>
    <comment ref="D9" authorId="0">
      <text>
        <r>
          <rPr>
            <sz val="10"/>
            <color indexed="8"/>
            <rFont val="Arial"/>
            <family val="2"/>
          </rPr>
          <t>Quantitativo da unidade de medida do tipo de serviço.</t>
        </r>
      </text>
    </comment>
    <comment ref="D18" authorId="0">
      <text>
        <r>
          <rPr>
            <sz val="10"/>
            <color indexed="8"/>
            <rFont val="Arial"/>
            <family val="2"/>
          </rPr>
          <t>Data utilizada como base para o reajuste da categoria profissional previsto nos Acordos, Convenções ou Sentenças Normativas em Dissídios Coletivos.</t>
        </r>
      </text>
    </comment>
    <comment ref="D64" authorId="0">
      <text>
        <r>
          <rPr>
            <sz val="10"/>
            <color indexed="8"/>
            <rFont val="Segoe UI"/>
            <family val="2"/>
          </rPr>
          <t xml:space="preserve">Percentual considerado de desligamentos SEM justa causa INDENIZADOS. </t>
        </r>
      </text>
    </comment>
    <comment ref="D69" authorId="0">
      <text>
        <r>
          <rPr>
            <sz val="10"/>
            <color indexed="8"/>
            <rFont val="Arial"/>
            <family val="2"/>
          </rPr>
          <t xml:space="preserve">Percentual considerado de desligamentos SEM justa causa TRABALHADOS. 
</t>
        </r>
      </text>
    </comment>
    <comment ref="D73" authorId="0">
      <text>
        <r>
          <rPr>
            <sz val="10"/>
            <color indexed="8"/>
            <rFont val="Arial"/>
            <family val="2"/>
          </rPr>
          <t xml:space="preserve">Percentual considerado de desligamentos COM justa causa. 
</t>
        </r>
      </text>
    </comment>
    <comment ref="D103" authorId="0">
      <text>
        <r>
          <rPr>
            <sz val="10"/>
            <color indexed="8"/>
            <rFont val="Arial"/>
            <family val="2"/>
          </rPr>
          <t>São os gastos da contratada com sua estrutura administrativa, organizacional e gerenciamento de seus contratos, tais como as despesas relativas a:
a) funcionamento e manutenção da sede, tais como aluguel, água, luz, telefone, o IPTU, detre outros:
b) pessoal administrativo;
c) material e equipamento de escritório;
d) supervisão de serviços;
e) seguros.
Para serviços de vigilância e limpeza foram estabelecidos pelo MPOG os percentuais de 6% e 3% respectuvamente.</t>
        </r>
      </text>
    </comment>
    <comment ref="D105" authorId="0">
      <text>
        <r>
          <rPr>
            <sz val="10"/>
            <color indexed="8"/>
            <rFont val="Arial"/>
            <family val="2"/>
          </rPr>
          <t>São os valores referente ao recolhimento de impostos e contribuições incidentes sobre o faturamento, conforme estabelecido pela legislação vigente.</t>
        </r>
      </text>
    </comment>
    <comment ref="D113" authorId="0">
      <text>
        <r>
          <rPr>
            <sz val="10"/>
            <color indexed="8"/>
            <rFont val="Arial"/>
            <family val="2"/>
          </rPr>
          <t>Soma de todos os percentuais que compõem os encargos previdenciários e FGTS.</t>
        </r>
      </text>
    </comment>
    <comment ref="E29" authorId="0">
      <text>
        <r>
          <rPr>
            <sz val="10"/>
            <color indexed="8"/>
            <rFont val="Arial"/>
            <family val="2"/>
          </rPr>
          <t>Somatório dos itens que compõem a Remuneração.</t>
        </r>
      </text>
    </comment>
    <comment ref="E34" authorId="0">
      <text>
        <r>
          <rPr>
            <b/>
            <sz val="10"/>
            <color indexed="8"/>
            <rFont val="Arial"/>
            <family val="2"/>
          </rPr>
          <t>1. Fórmula de cálculo:</t>
        </r>
        <r>
          <rPr>
            <sz val="10"/>
            <color indexed="8"/>
            <rFont val="Arial"/>
            <family val="2"/>
          </rPr>
          <t xml:space="preserve"> Base de Cálculo x Percentual
Base de cálculo = Módulo I
Percentual = 1/12 = 8,3333</t>
        </r>
      </text>
    </comment>
    <comment ref="E35" authorId="0">
      <text>
        <r>
          <rPr>
            <b/>
            <sz val="10"/>
            <color indexed="8"/>
            <rFont val="Arial"/>
            <family val="2"/>
          </rPr>
          <t>1. Fórmula de cálculo:</t>
        </r>
        <r>
          <rPr>
            <sz val="10"/>
            <color indexed="8"/>
            <rFont val="Arial"/>
            <family val="2"/>
          </rPr>
          <t xml:space="preserve"> Base de Cálculo x Percentual x Alíquota do Adicional
Base de cálculo = Módulo I
Percentual = 1/12 = 8,3333
Alíquota do Adicional = 1/3 = 33,3333</t>
        </r>
      </text>
    </comment>
    <comment ref="E36" authorId="0">
      <text>
        <r>
          <rPr>
            <sz val="10"/>
            <color indexed="8"/>
            <rFont val="Arial"/>
            <family val="2"/>
          </rPr>
          <t>1. Somatório do submódulo 2.1.
2. Fórmula de cálculo: Alínea A + Alínea B</t>
        </r>
      </text>
    </comment>
    <comment ref="E47" authorId="0">
      <text>
        <r>
          <rPr>
            <b/>
            <sz val="9"/>
            <color indexed="8"/>
            <rFont val="Segoe UI"/>
            <family val="2"/>
          </rPr>
          <t>1. Somatório do submódulo 2.2.
2. Fórmula de cálculo: Soma das alíneas do submódulo 2.2</t>
        </r>
      </text>
    </comment>
    <comment ref="E51" authorId="0">
      <text>
        <r>
          <rPr>
            <b/>
            <sz val="10"/>
            <color indexed="8"/>
            <rFont val="Arial"/>
            <family val="2"/>
          </rPr>
          <t xml:space="preserve">
"CLÁUSULA DÉCIMA QUARTA - ASSISTÊNCIA MÉDICA 
</t>
        </r>
        <r>
          <rPr>
            <sz val="10"/>
            <color indexed="8"/>
            <rFont val="Arial"/>
            <family val="2"/>
          </rPr>
          <t xml:space="preserve"> 
 Os empregadores se obrigam a contratar em favor de seus empregados representados pelos Sindicatos Laborais Convenentes no Estado do Espírito Santo, que tenham mais de 30 (trinta) dias de contrato de trabalho vigente, devidamente constantes da GFIP – Guia de Recolhimento do FGTS e Previdência Social, PLANOS DE ASSISTÊNCIA MÉDICA AMBULATORIAL, que atenda, no mínimo, a forma da proposta apresentada pela FETRACONMAG-ES, que segue em anexo à presente Convenção Coletiva de Trabalho, que fica fazendo parte integrante da mesma.
I – Os empregadores se obrigam a contratar e custear, </t>
        </r>
        <r>
          <rPr>
            <b/>
            <sz val="10"/>
            <color indexed="8"/>
            <rFont val="Arial"/>
            <family val="2"/>
          </rPr>
          <t>até o limite de R$ 78,00 (setenta e oito reais) mensais</t>
        </r>
        <r>
          <rPr>
            <sz val="10"/>
            <color indexed="8"/>
            <rFont val="Arial"/>
            <family val="2"/>
          </rPr>
          <t xml:space="preserve"> por empregado, Plano de Saúde nos moldes do “caput” desta cláusula."</t>
        </r>
      </text>
    </comment>
    <comment ref="E57" authorId="0">
      <text>
        <r>
          <rPr>
            <sz val="10"/>
            <color indexed="8"/>
            <rFont val="Arial"/>
            <family val="2"/>
          </rPr>
          <t xml:space="preserve">Soma de todos os itens que compõem os benefícios mensais e diários.
</t>
        </r>
      </text>
    </comment>
    <comment ref="E58" authorId="0">
      <text>
        <r>
          <rPr>
            <sz val="10"/>
            <color indexed="8"/>
            <rFont val="Arial"/>
            <family val="2"/>
          </rPr>
          <t>Soma do submódulo 2.1, 2.2, e 2.3.</t>
        </r>
      </text>
    </comment>
    <comment ref="E62" authorId="0">
      <text>
        <r>
          <rPr>
            <b/>
            <sz val="10"/>
            <color indexed="8"/>
            <rFont val="Arial"/>
            <family val="2"/>
          </rPr>
          <t xml:space="preserve">
1. Base de cálculo:</t>
        </r>
        <r>
          <rPr>
            <sz val="10"/>
            <color indexed="8"/>
            <rFont val="Arial"/>
            <family val="2"/>
          </rPr>
          <t xml:space="preserve"> Módulo 1 (sem a incidência da hora extra no feriado trabalhado) + Módulo 2 (sem a incidência dos encargos previdenciários correspondentes ao GPS).
</t>
        </r>
        <r>
          <rPr>
            <b/>
            <sz val="10"/>
            <color indexed="8"/>
            <rFont val="Arial"/>
            <family val="2"/>
          </rPr>
          <t xml:space="preserve">
2. Número de meses:</t>
        </r>
        <r>
          <rPr>
            <sz val="10"/>
            <color indexed="8"/>
            <rFont val="Arial"/>
            <family val="2"/>
          </rPr>
          <t xml:space="preserve"> tempo médio de permanência no serviço. Adotou-se 12 meses.
</t>
        </r>
        <r>
          <rPr>
            <b/>
            <sz val="10"/>
            <color indexed="8"/>
            <rFont val="Arial"/>
            <family val="2"/>
          </rPr>
          <t>Valor a ser provisionado nos casos de Aviso Prévio Indenizado: Base de cálculo ÷ Número de meses</t>
        </r>
      </text>
    </comment>
    <comment ref="E63" authorId="0">
      <text>
        <r>
          <rPr>
            <b/>
            <sz val="10"/>
            <color indexed="8"/>
            <rFont val="Arial"/>
            <family val="2"/>
          </rPr>
          <t xml:space="preserve">1. Base de cálculo: </t>
        </r>
        <r>
          <rPr>
            <sz val="10"/>
            <color indexed="8"/>
            <rFont val="Arial"/>
            <family val="2"/>
          </rPr>
          <t xml:space="preserve">Módulo 1 + Submódulo 2.1.
</t>
        </r>
        <r>
          <rPr>
            <b/>
            <sz val="10"/>
            <color indexed="8"/>
            <rFont val="Arial"/>
            <family val="2"/>
          </rPr>
          <t>2. Percentual:</t>
        </r>
        <r>
          <rPr>
            <sz val="10"/>
            <color indexed="8"/>
            <rFont val="Arial"/>
            <family val="2"/>
          </rPr>
          <t xml:space="preserve"> alíquota de 8%.
</t>
        </r>
        <r>
          <rPr>
            <b/>
            <sz val="10"/>
            <color indexed="8"/>
            <rFont val="Arial"/>
            <family val="2"/>
          </rPr>
          <t>3. Alíquota do Adicional:</t>
        </r>
        <r>
          <rPr>
            <sz val="10"/>
            <color indexed="8"/>
            <rFont val="Arial"/>
            <family val="2"/>
          </rPr>
          <t xml:space="preserve"> corresponde a 50% dos quais 40% refere-se à multa do FGTS e 10% à contribuição social a ser recolhida na rede bancária e transferida à Caixa Econômica Federal.
</t>
        </r>
        <r>
          <rPr>
            <b/>
            <sz val="10"/>
            <color indexed="8"/>
            <rFont val="Arial"/>
            <family val="2"/>
          </rPr>
          <t xml:space="preserve">Valor: Base de cálculo x Percentual x Alíquota do Adicional.
</t>
        </r>
      </text>
    </comment>
    <comment ref="E64" authorId="0">
      <text>
        <r>
          <rPr>
            <b/>
            <sz val="10"/>
            <color indexed="8"/>
            <rFont val="Arial"/>
            <family val="2"/>
          </rPr>
          <t xml:space="preserve">1. Base de Cálculo: </t>
        </r>
        <r>
          <rPr>
            <sz val="10"/>
            <color indexed="8"/>
            <rFont val="Arial"/>
            <family val="2"/>
          </rPr>
          <t xml:space="preserve">Valor a ser provisionado nos casos de Aviso Prévio Indenizado + multa do FGTSe Contribuição Social.
</t>
        </r>
        <r>
          <rPr>
            <b/>
            <sz val="10"/>
            <color indexed="8"/>
            <rFont val="Arial"/>
            <family val="2"/>
          </rPr>
          <t xml:space="preserve">
2. Percentual: </t>
        </r>
        <r>
          <rPr>
            <u val="single"/>
            <sz val="10"/>
            <color indexed="8"/>
            <rFont val="Arial"/>
            <family val="2"/>
          </rPr>
          <t>0,34%</t>
        </r>
        <r>
          <rPr>
            <sz val="10"/>
            <color indexed="8"/>
            <rFont val="Arial"/>
            <family val="2"/>
          </rPr>
          <t xml:space="preserve"> das demissões sem justa causa INDENIZADOS.
</t>
        </r>
        <r>
          <rPr>
            <b/>
            <sz val="10"/>
            <color indexed="8"/>
            <rFont val="Arial"/>
            <family val="2"/>
          </rPr>
          <t xml:space="preserve">
Valor: Base de Cálculo x Percentual.
</t>
        </r>
      </text>
    </comment>
    <comment ref="E65" authorId="0">
      <text>
        <r>
          <rPr>
            <sz val="10"/>
            <color indexed="8"/>
            <rFont val="Arial"/>
            <family val="2"/>
          </rPr>
          <t>É o custo do Aviso Prévio Idenizado</t>
        </r>
      </text>
    </comment>
    <comment ref="E67" authorId="0">
      <text>
        <r>
          <rPr>
            <b/>
            <sz val="10"/>
            <color indexed="8"/>
            <rFont val="Arial"/>
            <family val="2"/>
          </rPr>
          <t xml:space="preserve">1. Base de cálculo: </t>
        </r>
        <r>
          <rPr>
            <sz val="10"/>
            <color indexed="8"/>
            <rFont val="Arial"/>
            <family val="2"/>
          </rPr>
          <t xml:space="preserve">Módulo 1 + Módulo 2.
</t>
        </r>
        <r>
          <rPr>
            <b/>
            <sz val="10"/>
            <color indexed="8"/>
            <rFont val="Arial"/>
            <family val="2"/>
          </rPr>
          <t xml:space="preserve">
2. Número de meses: </t>
        </r>
        <r>
          <rPr>
            <sz val="10"/>
            <color indexed="8"/>
            <rFont val="Arial"/>
            <family val="2"/>
          </rPr>
          <t xml:space="preserve">tempo médio de permanência no serviço. Adotou-se 12 meses.
</t>
        </r>
        <r>
          <rPr>
            <b/>
            <sz val="10"/>
            <color indexed="8"/>
            <rFont val="Arial"/>
            <family val="2"/>
          </rPr>
          <t xml:space="preserve">
Valor a ser provisionado nos casos de Aviso Prévio Trabalhado: </t>
        </r>
        <r>
          <rPr>
            <sz val="10"/>
            <color indexed="8"/>
            <rFont val="Arial"/>
            <family val="2"/>
          </rPr>
          <t>Base de cálculo ÷ Número de meses.</t>
        </r>
      </text>
    </comment>
    <comment ref="E68" authorId="0">
      <text>
        <r>
          <rPr>
            <b/>
            <sz val="10"/>
            <color indexed="8"/>
            <rFont val="Arial"/>
            <family val="2"/>
          </rPr>
          <t xml:space="preserve">1. Base de cálculo: </t>
        </r>
        <r>
          <rPr>
            <sz val="10"/>
            <color indexed="8"/>
            <rFont val="Arial"/>
            <family val="2"/>
          </rPr>
          <t xml:space="preserve">Módulo 1 + Submódulo 2.1.
</t>
        </r>
        <r>
          <rPr>
            <b/>
            <sz val="10"/>
            <color indexed="8"/>
            <rFont val="Arial"/>
            <family val="2"/>
          </rPr>
          <t xml:space="preserve">
2. Percentual: </t>
        </r>
        <r>
          <rPr>
            <sz val="10"/>
            <color indexed="8"/>
            <rFont val="Arial"/>
            <family val="2"/>
          </rPr>
          <t xml:space="preserve">alíquota de 8%.
</t>
        </r>
        <r>
          <rPr>
            <b/>
            <sz val="10"/>
            <color indexed="8"/>
            <rFont val="Arial"/>
            <family val="2"/>
          </rPr>
          <t xml:space="preserve">
3. Alíquota do Adicional: </t>
        </r>
        <r>
          <rPr>
            <sz val="10"/>
            <color indexed="8"/>
            <rFont val="Arial"/>
            <family val="2"/>
          </rPr>
          <t xml:space="preserve">corresponde a 50% dos quais 40% refere-se à multa do FGTS e 10% à contribuição social a ser recolhida na rede bancária e transferida à Caixa Econômica Federal.
</t>
        </r>
        <r>
          <rPr>
            <b/>
            <sz val="10"/>
            <color indexed="8"/>
            <rFont val="Arial"/>
            <family val="2"/>
          </rPr>
          <t xml:space="preserve">
Valor: Base de cálculo x Percentual x Alíquota do Adicional.
</t>
        </r>
      </text>
    </comment>
    <comment ref="E69" authorId="0">
      <text>
        <r>
          <rPr>
            <b/>
            <sz val="10"/>
            <color indexed="8"/>
            <rFont val="Arial"/>
            <family val="2"/>
          </rPr>
          <t xml:space="preserve">1. Base de Cálculo: </t>
        </r>
        <r>
          <rPr>
            <sz val="10"/>
            <color indexed="8"/>
            <rFont val="Arial"/>
            <family val="2"/>
          </rPr>
          <t xml:space="preserve">Valor a ser provisionado nos casos de Aviso Prévio Trabalhado + multa do FGTS e Contribuição Social.
</t>
        </r>
        <r>
          <rPr>
            <b/>
            <sz val="10"/>
            <color indexed="8"/>
            <rFont val="Arial"/>
            <family val="2"/>
          </rPr>
          <t xml:space="preserve">
2. Percentual: </t>
        </r>
        <r>
          <rPr>
            <u val="single"/>
            <sz val="10"/>
            <color indexed="8"/>
            <rFont val="Arial"/>
            <family val="2"/>
          </rPr>
          <t>1,94</t>
        </r>
        <r>
          <rPr>
            <sz val="10"/>
            <color indexed="8"/>
            <rFont val="Arial"/>
            <family val="2"/>
          </rPr>
          <t xml:space="preserve">% (percentual das demissões sem justa causa)
</t>
        </r>
        <r>
          <rPr>
            <b/>
            <sz val="10"/>
            <color indexed="8"/>
            <rFont val="Arial"/>
            <family val="2"/>
          </rPr>
          <t xml:space="preserve">
Valor: Base de Cálculo x Percentual
</t>
        </r>
      </text>
    </comment>
    <comment ref="E70" authorId="0">
      <text>
        <r>
          <rPr>
            <sz val="10"/>
            <color indexed="8"/>
            <rFont val="Arial"/>
            <family val="2"/>
          </rPr>
          <t>É o custo do Aviso Prévio Trabalhado.</t>
        </r>
      </text>
    </comment>
    <comment ref="E72" authorId="0">
      <text>
        <r>
          <rPr>
            <b/>
            <sz val="10"/>
            <color indexed="8"/>
            <rFont val="Arial"/>
            <family val="2"/>
          </rPr>
          <t xml:space="preserve">1. </t>
        </r>
        <r>
          <rPr>
            <sz val="10"/>
            <color indexed="8"/>
            <rFont val="Arial"/>
            <family val="2"/>
          </rPr>
          <t xml:space="preserve">Corresponde ao cálculo das provisões incorporadas para adicional de férias e 13º salário que não são devidas no caso de demissão por justa causa sendo valor negativo. O cálculo foi feito assumindo que as demissões por justa causa têm distribuição uniforme ao logo do ano.
</t>
        </r>
        <r>
          <rPr>
            <b/>
            <sz val="10"/>
            <color indexed="8"/>
            <rFont val="Arial"/>
            <family val="2"/>
          </rPr>
          <t xml:space="preserve">
2. Valor: Valor mensal provisionado do 13º Salário + valor mensal provisionado do Adicional de Férias.
</t>
        </r>
      </text>
    </comment>
    <comment ref="E73" authorId="0">
      <text>
        <r>
          <rPr>
            <b/>
            <sz val="10"/>
            <color indexed="8"/>
            <rFont val="Arial"/>
            <family val="2"/>
          </rPr>
          <t>1. Base de Cálculo:</t>
        </r>
        <r>
          <rPr>
            <sz val="10"/>
            <color indexed="8"/>
            <rFont val="Arial"/>
            <family val="2"/>
          </rPr>
          <t xml:space="preserve"> Valor provisionado de 13º Salário e Adicional de Férias</t>
        </r>
        <r>
          <rPr>
            <b/>
            <sz val="10"/>
            <color indexed="8"/>
            <rFont val="Arial"/>
            <family val="2"/>
          </rPr>
          <t xml:space="preserve">.
2. Percentual: </t>
        </r>
        <r>
          <rPr>
            <sz val="10"/>
            <color indexed="8"/>
            <rFont val="Arial"/>
            <family val="2"/>
          </rPr>
          <t xml:space="preserve">1,93% (Dados do CAGED)
</t>
        </r>
        <r>
          <rPr>
            <b/>
            <sz val="10"/>
            <color indexed="8"/>
            <rFont val="Arial"/>
            <family val="2"/>
          </rPr>
          <t xml:space="preserve">
3.Valor: Base de Cálculo x Percentual.</t>
        </r>
      </text>
    </comment>
    <comment ref="E74" authorId="0">
      <text>
        <r>
          <rPr>
            <sz val="10"/>
            <color indexed="8"/>
            <rFont val="Arial"/>
            <family val="2"/>
          </rPr>
          <t>É o custo da Demissão por Justa Causa.</t>
        </r>
      </text>
    </comment>
    <comment ref="E75" authorId="0">
      <text>
        <r>
          <rPr>
            <b/>
            <sz val="10"/>
            <color indexed="8"/>
            <rFont val="Arial"/>
            <family val="2"/>
          </rPr>
          <t>1. Valor:</t>
        </r>
        <r>
          <rPr>
            <sz val="10"/>
            <color indexed="8"/>
            <rFont val="Arial"/>
            <family val="2"/>
          </rPr>
          <t xml:space="preserve"> Submódulo 3.1 + submódulo 3.2 + Submódulo 3.3.</t>
        </r>
      </text>
    </comment>
    <comment ref="E79" authorId="0">
      <text>
        <r>
          <rPr>
            <b/>
            <sz val="10"/>
            <color indexed="8"/>
            <rFont val="Arial"/>
            <family val="2"/>
          </rPr>
          <t xml:space="preserve">Férias: Art. 129 da CLT:
</t>
        </r>
        <r>
          <rPr>
            <sz val="10"/>
            <color indexed="8"/>
            <rFont val="Arial"/>
            <family val="2"/>
          </rPr>
          <t xml:space="preserve">“Art. 129 - Todo empregado terá direito anualmente ao gozo de um período de férias, sem prejuízo da remuneração. (Redação dada pelo Decreto-lei nº 1.535, de 13.4.1977)”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t>
        </r>
        <r>
          <rPr>
            <sz val="10"/>
            <color indexed="8"/>
            <rFont val="Arial"/>
            <family val="2"/>
          </rPr>
          <t xml:space="preserve"> consideram-se os dias efetivos da jornada de trabalho. Exemplo: 22 (vinte e dois) dias para a jornada de 44 horas semanais e 15 (quinze) dias para jornada 12x36.
</t>
        </r>
        <r>
          <rPr>
            <b/>
            <sz val="10"/>
            <color indexed="8"/>
            <rFont val="Arial"/>
            <family val="2"/>
          </rPr>
          <t>3. Duração:</t>
        </r>
        <r>
          <rPr>
            <sz val="10"/>
            <color indexed="8"/>
            <rFont val="Arial"/>
            <family val="2"/>
          </rPr>
          <t xml:space="preserve">  quantidade de dias de afastamento (30 dias)
</t>
        </r>
        <r>
          <rPr>
            <b/>
            <sz val="10"/>
            <color indexed="8"/>
            <rFont val="Arial"/>
            <family val="2"/>
          </rPr>
          <t>4. Proporção de dias afetados:</t>
        </r>
        <r>
          <rPr>
            <sz val="10"/>
            <color indexed="8"/>
            <rFont val="Arial"/>
            <family val="2"/>
          </rPr>
          <t xml:space="preserve"> 44h – considera a proporção de dias úteis que poderão ser afetados pelo afastamento. Para 2017 a previsão é de 252 dias úteis. Portanto: 252/365 = 69,04% 
</t>
        </r>
        <r>
          <rPr>
            <b/>
            <sz val="10"/>
            <color indexed="8"/>
            <rFont val="Arial"/>
            <family val="2"/>
          </rPr>
          <t>5. Incidência</t>
        </r>
        <r>
          <rPr>
            <sz val="10"/>
            <color indexed="8"/>
            <rFont val="Arial"/>
            <family val="2"/>
          </rPr>
          <t xml:space="preserve">: probabilidade de ocorrência da ausência (100%)
</t>
        </r>
        <r>
          <rPr>
            <b/>
            <sz val="10"/>
            <color indexed="8"/>
            <rFont val="Arial"/>
            <family val="2"/>
          </rPr>
          <t xml:space="preserve">
Fórmula de Cálculo: ((base de cálculo/dias trabalhados)*duração*proporção de dias afetados *incidência)/12 meses
</t>
        </r>
      </text>
    </comment>
    <comment ref="E80" authorId="0">
      <text>
        <r>
          <rPr>
            <b/>
            <sz val="10"/>
            <color indexed="8"/>
            <rFont val="Arial"/>
            <family val="2"/>
          </rPr>
          <t xml:space="preserve">Ausência justificada: </t>
        </r>
        <r>
          <rPr>
            <sz val="10"/>
            <color indexed="8"/>
            <rFont val="Arial"/>
            <family val="2"/>
          </rPr>
          <t xml:space="preserve">considera-se até 1 dia por ano, conforme estudo FIA 2014/15.
</t>
        </r>
        <r>
          <rPr>
            <b/>
            <sz val="10"/>
            <color indexed="8"/>
            <rFont val="Arial"/>
            <family val="2"/>
          </rPr>
          <t xml:space="preserve">
1. Base de cálculo: Módulo I + Módulo II + Módulo III
2. Dias trabalhados: </t>
        </r>
        <r>
          <rPr>
            <sz val="10"/>
            <color indexed="8"/>
            <rFont val="Arial"/>
            <family val="2"/>
          </rPr>
          <t xml:space="preserve">consideram-se os dias efetivos da jornada de trabalho. Exemplo: 22 (vinte e dois) dias para a jornada de 44 horas semanais 
</t>
        </r>
        <r>
          <rPr>
            <b/>
            <sz val="10"/>
            <color indexed="8"/>
            <rFont val="Arial"/>
            <family val="2"/>
          </rPr>
          <t xml:space="preserve">3. Duração: </t>
        </r>
        <r>
          <rPr>
            <sz val="10"/>
            <color indexed="8"/>
            <rFont val="Arial"/>
            <family val="2"/>
          </rPr>
          <t xml:space="preserve"> quantidade de dias de afastamento (1 dia)
</t>
        </r>
        <r>
          <rPr>
            <b/>
            <sz val="10"/>
            <color indexed="8"/>
            <rFont val="Arial"/>
            <family val="2"/>
          </rPr>
          <t xml:space="preserve">
4. Incidência:</t>
        </r>
        <r>
          <rPr>
            <sz val="10"/>
            <color indexed="8"/>
            <rFont val="Arial"/>
            <family val="2"/>
          </rPr>
          <t xml:space="preserve"> probabilidade de ocorrência da ausência (100%)
</t>
        </r>
        <r>
          <rPr>
            <b/>
            <sz val="10"/>
            <color indexed="8"/>
            <rFont val="Arial"/>
            <family val="2"/>
          </rPr>
          <t xml:space="preserve">
Fórmula de Cálculo:</t>
        </r>
        <r>
          <rPr>
            <sz val="10"/>
            <color indexed="8"/>
            <rFont val="Arial"/>
            <family val="2"/>
          </rPr>
          <t xml:space="preserve"> ((base de cálculo/dias trabalhados)*duração*incidência)/12 meses
</t>
        </r>
      </text>
    </comment>
    <comment ref="E81" authorId="0">
      <text>
        <r>
          <rPr>
            <b/>
            <sz val="10"/>
            <color indexed="8"/>
            <rFont val="Arial"/>
            <family val="2"/>
          </rPr>
          <t xml:space="preserve">Acidente de Trabalho: § 2º do art. 43 da Lei 8.213, de 24 de julho de 1991:
</t>
        </r>
        <r>
          <rPr>
            <sz val="10"/>
            <color indexed="8"/>
            <rFont val="Arial"/>
            <family val="2"/>
          </rPr>
          <t xml:space="preserve">“Art. 43 (...)
§ 2º Durante os primeiros quinze dias de afastamento da atividade por motivo de invalidez, caberá
à empresa pagar ao segurado empregado o salário. </t>
        </r>
        <r>
          <rPr>
            <b/>
            <sz val="10"/>
            <color indexed="8"/>
            <rFont val="Arial"/>
            <family val="2"/>
          </rPr>
          <t>”
1. Base de cálculo:</t>
        </r>
        <r>
          <rPr>
            <sz val="10"/>
            <color indexed="8"/>
            <rFont val="Arial"/>
            <family val="2"/>
          </rPr>
          <t xml:space="preserve"> 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(15 dias)
</t>
        </r>
        <r>
          <rPr>
            <b/>
            <sz val="10"/>
            <color indexed="8"/>
            <rFont val="Arial"/>
            <family val="2"/>
          </rPr>
          <t xml:space="preserve">
4. Proporção de dias afetados:</t>
        </r>
        <r>
          <rPr>
            <sz val="10"/>
            <color indexed="8"/>
            <rFont val="Arial"/>
            <family val="2"/>
          </rPr>
          <t xml:space="preserve"> 44h – considera a proporção de dias úteis que poderão ser afetados pelo afastamento. Para 2017 a previsão é de 252 dias úteis. Portanto: 252/365 = 69,04% 
</t>
        </r>
        <r>
          <rPr>
            <b/>
            <sz val="10"/>
            <color indexed="8"/>
            <rFont val="Arial"/>
            <family val="2"/>
          </rPr>
          <t>5. Incidência:</t>
        </r>
        <r>
          <rPr>
            <sz val="10"/>
            <color indexed="8"/>
            <rFont val="Arial"/>
            <family val="2"/>
          </rPr>
          <t xml:space="preserve"> probabilidade de ocorrência da ausência (0,1642 -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2" authorId="0">
      <text>
        <r>
          <rPr>
            <b/>
            <sz val="10"/>
            <color indexed="8"/>
            <rFont val="Arial"/>
            <family val="2"/>
          </rPr>
          <t xml:space="preserve">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(5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5. Incidência: </t>
        </r>
        <r>
          <rPr>
            <sz val="10"/>
            <color indexed="8"/>
            <rFont val="Arial"/>
            <family val="2"/>
          </rPr>
          <t xml:space="preserve">probabilidade de ocorrência da ausência (100%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3" authorId="0">
      <text>
        <r>
          <rPr>
            <b/>
            <sz val="10"/>
            <color indexed="8"/>
            <rFont val="Arial"/>
            <family val="2"/>
          </rPr>
          <t xml:space="preserve">Ausência Legal: Art. 473 da CLT:
</t>
        </r>
        <r>
          <rPr>
            <sz val="10"/>
            <color indexed="8"/>
            <rFont val="Arial"/>
            <family val="2"/>
          </rPr>
          <t xml:space="preserve">XI - por 1 (um) dia por ano para acompanhar filho de até 6 (seis) anos em consulta médica.”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quantidade de dias de afastamento (2 dias)
4. Proporção de dias afetados: </t>
        </r>
        <r>
          <rPr>
            <sz val="10"/>
            <color indexed="8"/>
            <rFont val="Arial"/>
            <family val="2"/>
          </rPr>
          <t xml:space="preserve">44h – considera a proporção de dias úteis que poderão ser afetados pelo afastamento. Neste caso, 100%
</t>
        </r>
        <r>
          <rPr>
            <b/>
            <sz val="10"/>
            <color indexed="8"/>
            <rFont val="Arial"/>
            <family val="2"/>
          </rPr>
          <t xml:space="preserve">
5. Incidência: </t>
        </r>
        <r>
          <rPr>
            <sz val="10"/>
            <color indexed="8"/>
            <rFont val="Arial"/>
            <family val="2"/>
          </rPr>
          <t xml:space="preserve">probabilidade de ocorrência da ausência (0,1531 - conforme caderno técnico do serviço de limpeza do MPDG). 
</t>
        </r>
        <r>
          <rPr>
            <b/>
            <sz val="10"/>
            <color indexed="8"/>
            <rFont val="Arial"/>
            <family val="2"/>
          </rPr>
          <t xml:space="preserve">
Fórmula de Cálculo: ((base de cálculo/dias trabalhados)*duração*proporção de dias afetados *incidência)/12 mese</t>
        </r>
        <r>
          <rPr>
            <sz val="10"/>
            <color indexed="8"/>
            <rFont val="Arial"/>
            <family val="2"/>
          </rPr>
          <t>s</t>
        </r>
      </text>
    </comment>
    <comment ref="E84" authorId="0">
      <text>
        <r>
          <rPr>
            <b/>
            <sz val="10"/>
            <color indexed="8"/>
            <rFont val="Arial"/>
            <family val="2"/>
          </rPr>
          <t xml:space="preserve">Ausência Legal: Art. 473 da CLT:
</t>
        </r>
        <r>
          <rPr>
            <sz val="10"/>
            <color indexed="8"/>
            <rFont val="Arial"/>
            <family val="2"/>
          </rPr>
          <t xml:space="preserve">“I - até 2 (dois) dias consecutivos, em caso de falecimento do cônjuge, ascendente, descendente,
irmão ou pessoa que, declarada em sua carteira de trabalho e previdência social, viva sob sua dependência econômica;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(2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
5. Incidência: </t>
        </r>
        <r>
          <rPr>
            <sz val="10"/>
            <color indexed="8"/>
            <rFont val="Arial"/>
            <family val="2"/>
          </rPr>
          <t xml:space="preserve">probabilidade de ocorrência da ausência (0,0301 -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5" authorId="0">
      <text>
        <r>
          <rPr>
            <b/>
            <sz val="10"/>
            <color indexed="8"/>
            <rFont val="Arial"/>
            <family val="2"/>
          </rPr>
          <t xml:space="preserve">Ausência Legal: Art. 473 da CLT:
</t>
        </r>
        <r>
          <rPr>
            <sz val="10"/>
            <color indexed="8"/>
            <rFont val="Arial"/>
            <family val="2"/>
          </rPr>
          <t xml:space="preserve">II - até 3 (três) dias consecutivos, em virtude de casamento;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 quantidade de dias de afastamento (3 dias)
</t>
        </r>
        <r>
          <rPr>
            <b/>
            <sz val="10"/>
            <color indexed="8"/>
            <rFont val="Arial"/>
            <family val="2"/>
          </rPr>
          <t xml:space="preserve">
4. Proporção de dias afetados: </t>
        </r>
        <r>
          <rPr>
            <sz val="10"/>
            <color indexed="8"/>
            <rFont val="Arial"/>
            <family val="2"/>
          </rPr>
          <t xml:space="preserve">100%
</t>
        </r>
        <r>
          <rPr>
            <b/>
            <sz val="10"/>
            <color indexed="8"/>
            <rFont val="Arial"/>
            <family val="2"/>
          </rPr>
          <t xml:space="preserve">
5. Incidência:</t>
        </r>
        <r>
          <rPr>
            <sz val="10"/>
            <color indexed="8"/>
            <rFont val="Arial"/>
            <family val="2"/>
          </rPr>
          <t xml:space="preserve"> probabilidade de ocorrência da ausência (0,0163 -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86" authorId="0">
      <text>
        <r>
          <rPr>
            <b/>
            <sz val="10"/>
            <color indexed="8"/>
            <rFont val="Arial"/>
            <family val="2"/>
          </rPr>
          <t xml:space="preserve">Ausência Legal: Art. 473 da CLT:
</t>
        </r>
        <r>
          <rPr>
            <sz val="10"/>
            <color indexed="8"/>
            <rFont val="Arial"/>
            <family val="2"/>
          </rPr>
          <t xml:space="preserve">IV - por um dia, em cada 12 (doze) meses de trabalho, em caso de doação voluntária de sangue
devidamente comprovada;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 dia)
</t>
        </r>
        <r>
          <rPr>
            <b/>
            <sz val="10"/>
            <color indexed="8"/>
            <rFont val="Arial"/>
            <family val="2"/>
          </rPr>
          <t xml:space="preserve">4. Proporção de dias afetados: </t>
        </r>
        <r>
          <rPr>
            <sz val="10"/>
            <color indexed="8"/>
            <rFont val="Arial"/>
            <family val="2"/>
          </rPr>
          <t xml:space="preserve">100%
</t>
        </r>
        <r>
          <rPr>
            <b/>
            <sz val="10"/>
            <color indexed="8"/>
            <rFont val="Arial"/>
            <family val="2"/>
          </rPr>
          <t xml:space="preserve">
5. Incidência: </t>
        </r>
        <r>
          <rPr>
            <sz val="10"/>
            <color indexed="8"/>
            <rFont val="Arial"/>
            <family val="2"/>
          </rPr>
          <t xml:space="preserve">probabilidade de ocorrência da ausência (0,0200 - conforme caderno técnico do serviço de limpeza do MPDG). 
</t>
        </r>
        <r>
          <rPr>
            <b/>
            <sz val="10"/>
            <color indexed="8"/>
            <rFont val="Arial"/>
            <family val="2"/>
          </rPr>
          <t xml:space="preserve"> 
Fórmula de Cálculo: ((base de cálculo/dias trabalhados)*duração*proporção de dias afetados*incidência)/12 meses</t>
        </r>
      </text>
    </comment>
    <comment ref="E87" authorId="0">
      <text>
        <r>
          <rPr>
            <b/>
            <sz val="10"/>
            <color indexed="8"/>
            <rFont val="Arial"/>
            <family val="2"/>
          </rPr>
          <t xml:space="preserve">Ausência Legal: Art. 473 da CLT:
</t>
        </r>
        <r>
          <rPr>
            <sz val="10"/>
            <color indexed="8"/>
            <rFont val="Arial"/>
            <family val="2"/>
          </rPr>
          <t xml:space="preserve">VIII - pelo tempo que se fizer necessário, quando tiver que comparecer a juízo.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 dia)
</t>
        </r>
        <r>
          <rPr>
            <b/>
            <sz val="10"/>
            <color indexed="8"/>
            <rFont val="Arial"/>
            <family val="2"/>
          </rPr>
          <t xml:space="preserve">4. Proporção de dias afetados: </t>
        </r>
        <r>
          <rPr>
            <sz val="10"/>
            <color indexed="8"/>
            <rFont val="Arial"/>
            <family val="2"/>
          </rPr>
          <t xml:space="preserve">100%
</t>
        </r>
        <r>
          <rPr>
            <b/>
            <sz val="10"/>
            <color indexed="8"/>
            <rFont val="Arial"/>
            <family val="2"/>
          </rPr>
          <t xml:space="preserve">
5. Incidência: </t>
        </r>
        <r>
          <rPr>
            <sz val="10"/>
            <color indexed="8"/>
            <rFont val="Arial"/>
            <family val="2"/>
          </rPr>
          <t xml:space="preserve">probabilidade de ocorrência da ausência (0,004 - conforme caderno técnico do serviço de limpeza do MPDG). 
</t>
        </r>
        <r>
          <rPr>
            <b/>
            <sz val="10"/>
            <color indexed="8"/>
            <rFont val="Arial"/>
            <family val="2"/>
          </rPr>
          <t xml:space="preserve"> 
Fórmula de Cálculo: ((base de cálculo/dias trabalhados)*duração*incidência)/12 meses</t>
        </r>
      </text>
    </comment>
    <comment ref="E88" authorId="0">
      <text>
        <r>
          <rPr>
            <b/>
            <sz val="10"/>
            <color indexed="8"/>
            <rFont val="Arial"/>
            <family val="2"/>
          </rPr>
          <t xml:space="preserve">Afastamento Paternidade: inciso II do art. 1º da Lei nº 11.770, de 9 de setembro de 2008:
</t>
        </r>
        <r>
          <rPr>
            <sz val="10"/>
            <color indexed="8"/>
            <rFont val="Arial"/>
            <family val="2"/>
          </rPr>
          <t xml:space="preserve">“Art. 1º É instituído o Programa Empresa Cidadã, destinado a prorrogar:
II - por 15 (quinze) dias a duração da licença-paternidade, nos termos desta Lei, além dos 5 (cinco)
dias estabelecidos no § 1o do art. 10 do Ato das Disposições Constitucionais Transitórias. (Incluído dada pela Lei nº 13.257, de 2016).” 
</t>
        </r>
        <r>
          <rPr>
            <b/>
            <sz val="10"/>
            <color indexed="8"/>
            <rFont val="Arial"/>
            <family val="2"/>
          </rPr>
          <t xml:space="preserve">
1. Base de cálculo: </t>
        </r>
        <r>
          <rPr>
            <sz val="10"/>
            <color indexed="8"/>
            <rFont val="Arial"/>
            <family val="2"/>
          </rPr>
          <t xml:space="preserve">Módulo I + Módulo II + Módulo III
</t>
        </r>
        <r>
          <rPr>
            <b/>
            <sz val="10"/>
            <color indexed="8"/>
            <rFont val="Arial"/>
            <family val="2"/>
          </rPr>
          <t xml:space="preserve">
2. Dias trabalhados:</t>
        </r>
        <r>
          <rPr>
            <sz val="10"/>
            <color indexed="8"/>
            <rFont val="Arial"/>
            <family val="2"/>
          </rPr>
          <t xml:space="preserve"> 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(20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5. Incidência: </t>
        </r>
        <r>
          <rPr>
            <sz val="10"/>
            <color indexed="8"/>
            <rFont val="Arial"/>
            <family val="2"/>
          </rPr>
          <t xml:space="preserve">probabilidade de ocorrência da ausência (0,018 - conforme caderno técnico do serviço de limpeza do MPDG). 
</t>
        </r>
        <r>
          <rPr>
            <b/>
            <sz val="10"/>
            <color indexed="8"/>
            <rFont val="Arial"/>
            <family val="2"/>
          </rPr>
          <t>Fórmula de Cálculo: ((base de cálculo/dias trabalhados)*duração*proporção de dias afetados *incidência)/12 meses</t>
        </r>
      </text>
    </comment>
    <comment ref="E89" authorId="0">
      <text>
        <r>
          <rPr>
            <b/>
            <sz val="10"/>
            <color indexed="8"/>
            <rFont val="Arial"/>
            <family val="2"/>
          </rPr>
          <t xml:space="preserve">Afastamento Maternidade: inciso I do art. 1º da Lei nº 11.770, de 9 de setembro de 2008
</t>
        </r>
        <r>
          <rPr>
            <sz val="10"/>
            <color indexed="8"/>
            <rFont val="Arial"/>
            <family val="2"/>
          </rPr>
          <t xml:space="preserve">“Art. 1º. É instituído o Programa Empresa Cidadã, destinado a prorrogar:
I - por 60 (sessenta) dias a duração da licença-maternidade prevista no inciso XVIII do caput do
art. 7º da Constituição Federal;”
</t>
        </r>
        <r>
          <rPr>
            <b/>
            <sz val="10"/>
            <color indexed="8"/>
            <rFont val="Arial"/>
            <family val="2"/>
          </rPr>
          <t xml:space="preserve">
1. Base de cálculo:</t>
        </r>
        <r>
          <rPr>
            <sz val="10"/>
            <color indexed="8"/>
            <rFont val="Arial"/>
            <family val="2"/>
          </rPr>
          <t xml:space="preserve"> 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(180 dias)
</t>
        </r>
        <r>
          <rPr>
            <b/>
            <sz val="10"/>
            <color indexed="8"/>
            <rFont val="Arial"/>
            <family val="2"/>
          </rPr>
          <t xml:space="preserve">
4. Proporção de dias afetados: </t>
        </r>
        <r>
          <rPr>
            <sz val="10"/>
            <color indexed="8"/>
            <rFont val="Arial"/>
            <family val="2"/>
          </rPr>
          <t xml:space="preserve">44h – considera a proporção de dias úteis que poderão ser afetados pelo afastamento. Para 2017 a previsão é de 252 dias úteis. Portanto: 252/365 = 69,04% 
</t>
        </r>
        <r>
          <rPr>
            <b/>
            <sz val="10"/>
            <color indexed="8"/>
            <rFont val="Arial"/>
            <family val="2"/>
          </rPr>
          <t xml:space="preserve">
5. Incidência: </t>
        </r>
        <r>
          <rPr>
            <sz val="10"/>
            <color indexed="8"/>
            <rFont val="Arial"/>
            <family val="2"/>
          </rPr>
          <t xml:space="preserve">probabilidade de ocorrência da ausência (0,0264 - conforme caderno técnico do serviço de limpeza do MPDG). 
</t>
        </r>
        <r>
          <rPr>
            <b/>
            <sz val="10"/>
            <color indexed="8"/>
            <rFont val="Arial"/>
            <family val="2"/>
          </rPr>
          <t xml:space="preserve"> 
Fórmula de Cálculo: ((base de cálculo/dias trabalhados)*duração*proporção de dias afetados *incidência)/12 meses</t>
        </r>
      </text>
    </comment>
    <comment ref="E90" authorId="0">
      <text>
        <r>
          <rPr>
            <b/>
            <sz val="10"/>
            <color indexed="8"/>
            <rFont val="Arial"/>
            <family val="2"/>
          </rPr>
          <t xml:space="preserve">Ausência Legal: Art. 473 da CLT:
</t>
        </r>
        <r>
          <rPr>
            <sz val="10"/>
            <color indexed="8"/>
            <rFont val="Arial"/>
            <family val="2"/>
          </rPr>
          <t xml:space="preserve">X - até 2 (dois) dias para acompanhar consultas médicas e exames complementares durante o período de gravidez de sua esposa ou companheira;
</t>
        </r>
        <r>
          <rPr>
            <b/>
            <sz val="10"/>
            <color indexed="8"/>
            <rFont val="Arial"/>
            <family val="2"/>
          </rPr>
          <t xml:space="preserve">
Base de cálculo: </t>
        </r>
        <r>
          <rPr>
            <sz val="10"/>
            <color indexed="8"/>
            <rFont val="Arial"/>
            <family val="2"/>
          </rPr>
          <t xml:space="preserve">Módulo I + Módulo II + Módulo III
</t>
        </r>
        <r>
          <rPr>
            <b/>
            <sz val="10"/>
            <color indexed="8"/>
            <rFont val="Arial"/>
            <family val="2"/>
          </rPr>
          <t xml:space="preserve">
2. Dias trabalhados: </t>
        </r>
        <r>
          <rPr>
            <sz val="10"/>
            <color indexed="8"/>
            <rFont val="Arial"/>
            <family val="2"/>
          </rPr>
          <t xml:space="preserve">consideram-se os dias efetivos da jornada de trabalho. Exemplo: 22 (vinte e dois) dias para a jornada de 44 horas semanais e 15 (quinze) dias para jornada 12x36.
</t>
        </r>
        <r>
          <rPr>
            <b/>
            <sz val="10"/>
            <color indexed="8"/>
            <rFont val="Arial"/>
            <family val="2"/>
          </rPr>
          <t xml:space="preserve">
3. Duração:  </t>
        </r>
        <r>
          <rPr>
            <sz val="10"/>
            <color indexed="8"/>
            <rFont val="Arial"/>
            <family val="2"/>
          </rPr>
          <t xml:space="preserve">quantidade de dias de afastamento (6 dias)
</t>
        </r>
        <r>
          <rPr>
            <b/>
            <sz val="10"/>
            <color indexed="8"/>
            <rFont val="Arial"/>
            <family val="2"/>
          </rPr>
          <t xml:space="preserve">4. Proporção de dias afetados: </t>
        </r>
        <r>
          <rPr>
            <sz val="10"/>
            <color indexed="8"/>
            <rFont val="Arial"/>
            <family val="2"/>
          </rPr>
          <t xml:space="preserve">100%
</t>
        </r>
        <r>
          <rPr>
            <b/>
            <sz val="10"/>
            <color indexed="8"/>
            <rFont val="Arial"/>
            <family val="2"/>
          </rPr>
          <t xml:space="preserve">
5. Incidência:</t>
        </r>
        <r>
          <rPr>
            <sz val="10"/>
            <color indexed="8"/>
            <rFont val="Arial"/>
            <family val="2"/>
          </rPr>
          <t xml:space="preserve"> probabilidade de ocorrência da ausência (0,0022 - conforme caderno técnico do serviço de limpeza do MPDG). 
</t>
        </r>
        <r>
          <rPr>
            <b/>
            <sz val="10"/>
            <color indexed="8"/>
            <rFont val="Arial"/>
            <family val="2"/>
          </rPr>
          <t xml:space="preserve"> 
Fórmula de Cálculo: ((base de cálculo/dias trabalhados)*duração*proporção de dias afetados*incidência)/12 meses
</t>
        </r>
      </text>
    </comment>
    <comment ref="E91" authorId="0">
      <text>
        <r>
          <rPr>
            <sz val="10"/>
            <color indexed="8"/>
            <rFont val="Arial"/>
            <family val="2"/>
          </rPr>
          <t xml:space="preserve">É a soma de todos os custos de reposição do profissional ausente - CRPA
</t>
        </r>
      </text>
    </comment>
    <comment ref="E92" authorId="0">
      <text>
        <r>
          <rPr>
            <sz val="10"/>
            <color indexed="8"/>
            <rFont val="Arial"/>
            <family val="2"/>
          </rPr>
          <t>É a soma de todos os custos de reposição do profissional ausente - CRPA</t>
        </r>
      </text>
    </comment>
  </commentList>
</comments>
</file>

<file path=xl/sharedStrings.xml><?xml version="1.0" encoding="utf-8"?>
<sst xmlns="http://schemas.openxmlformats.org/spreadsheetml/2006/main" count="989" uniqueCount="275">
  <si>
    <t>IFES – Instituto Federal de Educação.</t>
  </si>
  <si>
    <t>Campus Santa Teresa</t>
  </si>
  <si>
    <t>QUADRO RESUMO</t>
  </si>
  <si>
    <t>Atividade</t>
  </si>
  <si>
    <t xml:space="preserve">Quantidade de mão de obra </t>
  </si>
  <si>
    <t>Valor Unitário</t>
  </si>
  <si>
    <t>Valor Mensal</t>
  </si>
  <si>
    <t>ASG</t>
  </si>
  <si>
    <t>ASG LIMPEZA VEICULOS</t>
  </si>
  <si>
    <t>ASG SERV  LAVANDERIA</t>
  </si>
  <si>
    <t>ENCARREGADO</t>
  </si>
  <si>
    <t>TOTAL MENSAL</t>
  </si>
  <si>
    <t>TOTAL ANUAL</t>
  </si>
  <si>
    <t>PLANILHA DE CUSTOS E FORMAÇÃO DE PREÇOS</t>
  </si>
  <si>
    <t>DISCRIMINAÇÃO DOS SERVIÇOS (DADOS REFERENTE À CONTRATAÇÃO)</t>
  </si>
  <si>
    <t>A</t>
  </si>
  <si>
    <t>Data de apresentação da proposta (dia/mês/ano)</t>
  </si>
  <si>
    <t>B</t>
  </si>
  <si>
    <t>Município/UF:</t>
  </si>
  <si>
    <t>Santa Teresa</t>
  </si>
  <si>
    <t>C</t>
  </si>
  <si>
    <t>Ano, Acordo, Convenção ou Sentença Normativa em Dissídio Coletivo:</t>
  </si>
  <si>
    <t>D</t>
  </si>
  <si>
    <t>Nº de meses de execução contratual:</t>
  </si>
  <si>
    <t>IDENTIFICAÇÃO DO SERVIÇO</t>
  </si>
  <si>
    <t>Tipo de Serviço</t>
  </si>
  <si>
    <t>Unidade de Medida</t>
  </si>
  <si>
    <t>Quantidade (total) a contratar
(em função da unidade de medida)</t>
  </si>
  <si>
    <t xml:space="preserve">POSTO </t>
  </si>
  <si>
    <t>MÃO-DE-OBRA VINCULADA À EXECUÇÃO CONTRATUAL</t>
  </si>
  <si>
    <t>Dados complementares para composição dos custos referente à mão-de-obra</t>
  </si>
  <si>
    <r>
      <rPr>
        <b/>
        <sz val="10"/>
        <rFont val="Arial"/>
        <family val="2"/>
      </rPr>
      <t>Tipo de serviço (</t>
    </r>
    <r>
      <rPr>
        <b/>
        <sz val="8"/>
        <rFont val="Arial"/>
        <family val="2"/>
      </rPr>
      <t>mesmo serviço com características distintas</t>
    </r>
    <r>
      <rPr>
        <b/>
        <sz val="10"/>
        <rFont val="Arial"/>
        <family val="2"/>
      </rPr>
      <t>):</t>
    </r>
  </si>
  <si>
    <t>AUXILIAR SERVIÇOS GERAIS</t>
  </si>
  <si>
    <t>Classificação Brasileira de Ocupações:</t>
  </si>
  <si>
    <t>5143-20</t>
  </si>
  <si>
    <t>Salário Normativo da categoria profissional</t>
  </si>
  <si>
    <t>Categoria profissional (vinculada à execução contratual):</t>
  </si>
  <si>
    <t>Data base da categoria (dia/mês/ano):</t>
  </si>
  <si>
    <t>Módulo I: COMPOSIÇÃO DA REMUNERAÇÃO</t>
  </si>
  <si>
    <t>Valor (R$)</t>
  </si>
  <si>
    <t>SUBMÓDULO 1.1 - REMUNERAÇÂO</t>
  </si>
  <si>
    <t>Salário Base:</t>
  </si>
  <si>
    <t>Adicional de Periculosidade: (30%)</t>
  </si>
  <si>
    <t>Adicional de insalubridade: 20%</t>
  </si>
  <si>
    <t>Adicional Noturno:</t>
  </si>
  <si>
    <t>E</t>
  </si>
  <si>
    <t xml:space="preserve">Hora noturna adicional </t>
  </si>
  <si>
    <t>G</t>
  </si>
  <si>
    <t>Outros (especificar): Risco de vida</t>
  </si>
  <si>
    <t>Total do submódulo 1.1:</t>
  </si>
  <si>
    <t>Total da Remuneração (Módulo I):</t>
  </si>
  <si>
    <t>Módulo II: ENCARGOS E BENEFÍCIOS ANUAIS, MENSAIS E DIÁRIOS</t>
  </si>
  <si>
    <t>SUBMÓDULO 2.1 - 13º SALÁRIO E ADICIONAL DE FÉRIAS</t>
  </si>
  <si>
    <t>13º Salário:</t>
  </si>
  <si>
    <t>Adicional de Férias:</t>
  </si>
  <si>
    <t>Total do submódulo 2.1:</t>
  </si>
  <si>
    <t>SUBMÓDULO 2.2 - ENCARGOS PREVIDENCIÁRIOS E FGTS</t>
  </si>
  <si>
    <t>INSS - empregador:</t>
  </si>
  <si>
    <t>Salário-Educação:</t>
  </si>
  <si>
    <t>SAT-GIL/RAT:</t>
  </si>
  <si>
    <t>F</t>
  </si>
  <si>
    <t>SESC:</t>
  </si>
  <si>
    <t>SENAC</t>
  </si>
  <si>
    <t>H</t>
  </si>
  <si>
    <t>SEBRAE</t>
  </si>
  <si>
    <t>I</t>
  </si>
  <si>
    <t>INCRA</t>
  </si>
  <si>
    <t>J</t>
  </si>
  <si>
    <t>FGTS</t>
  </si>
  <si>
    <t>Total do submódulo 2.2:</t>
  </si>
  <si>
    <t>SUBMÓDULO 2.3 - BENEFÍCIOS MENSAIS E DIÁRIOS</t>
  </si>
  <si>
    <t>K</t>
  </si>
  <si>
    <t>Transporte:</t>
  </si>
  <si>
    <t>L</t>
  </si>
  <si>
    <t>Ticket Alimentação/Refeição:</t>
  </si>
  <si>
    <t>M</t>
  </si>
  <si>
    <t xml:space="preserve"> Assistência médica e familiar </t>
  </si>
  <si>
    <t>N</t>
  </si>
  <si>
    <t>Auxílio creche</t>
  </si>
  <si>
    <t>O</t>
  </si>
  <si>
    <t>IDESBRE</t>
  </si>
  <si>
    <t>P</t>
  </si>
  <si>
    <t>Seguro de vida, invalidez e funeral</t>
  </si>
  <si>
    <t>Exames (admissional, periodico, demissional)</t>
  </si>
  <si>
    <t>Q</t>
  </si>
  <si>
    <t>Plano Odontológico</t>
  </si>
  <si>
    <t>Total do submódulo 2.3:</t>
  </si>
  <si>
    <t>Total dos Encargos e Benefícios Anuais, Mensais e Diários (Módulo II):</t>
  </si>
  <si>
    <t>Módulo III: PROVISÃO PARA RESCISÃO</t>
  </si>
  <si>
    <t>SUBMÓDULO 3.1 - AVISO PRÉVIO INDENIZADO</t>
  </si>
  <si>
    <t>Aviso Prévio Indenizado:</t>
  </si>
  <si>
    <t>Multa do FGTS e Contribuição Social no Aviso Prévio Indenizado:</t>
  </si>
  <si>
    <t>Custo do Aviso Prévio Indenizado:</t>
  </si>
  <si>
    <t>Total do submódulo 3.1:</t>
  </si>
  <si>
    <t>SUBMÓDULO 3.2 - AVISO PRÉVIO TRABALHADO</t>
  </si>
  <si>
    <t>Aviso Prévio Trabalhado:</t>
  </si>
  <si>
    <t>Multa do FGTS e Contribuição Social no Aviso Prévio Trabalhado:</t>
  </si>
  <si>
    <t>Custo do Aviso Prévio Trabalhado:</t>
  </si>
  <si>
    <t>Total do submódulo 3.2:</t>
  </si>
  <si>
    <t>SUBMÓDULO 3.3 - DEMISSÃO POR JUSTA CAUSA</t>
  </si>
  <si>
    <t>Demissão por Justa Causa:</t>
  </si>
  <si>
    <t>Custo da Demissão com Justa Causa:</t>
  </si>
  <si>
    <t>Total do submódulo 3.3:</t>
  </si>
  <si>
    <t>Total da Provisão para Rescisão (Módulo III):</t>
  </si>
  <si>
    <t>Módulo IV: CUSTO DE REPOSIÇÃO DO PROFISSIONAL AUSENTE - CRPA</t>
  </si>
  <si>
    <t>SUBMÓDULO 4.1 - AUSÊNCIA LEGAIS</t>
  </si>
  <si>
    <t>Duração</t>
  </si>
  <si>
    <t>Férias:</t>
  </si>
  <si>
    <t>Ausência Justificada:</t>
  </si>
  <si>
    <t>Acidente de Trabalho:</t>
  </si>
  <si>
    <t>Afastamento Por Doença:</t>
  </si>
  <si>
    <t>Consulta Médica Filho:</t>
  </si>
  <si>
    <t>Óbitos na Família:</t>
  </si>
  <si>
    <t>Casamento:</t>
  </si>
  <si>
    <t>Doação de Sangue:</t>
  </si>
  <si>
    <t>Testemunho:</t>
  </si>
  <si>
    <t>Paternidade:</t>
  </si>
  <si>
    <t>Maternidade:</t>
  </si>
  <si>
    <t>Consulta Pré-natal:</t>
  </si>
  <si>
    <t>Total do submódulo 4.1:</t>
  </si>
  <si>
    <t>Total do Custo de Reposição do Profissional Ausente - CRPA (Módulo IV):</t>
  </si>
  <si>
    <t>Módulo V: INSUMOS DIVERSOS</t>
  </si>
  <si>
    <t>V</t>
  </si>
  <si>
    <t>Módulo V: Insumos Diversos</t>
  </si>
  <si>
    <t>Uniformes:</t>
  </si>
  <si>
    <t>EPI´s</t>
  </si>
  <si>
    <t>Crachá</t>
  </si>
  <si>
    <t>Exames (admissional, periódico, demissional)</t>
  </si>
  <si>
    <t>Materiais mensais</t>
  </si>
  <si>
    <t>Equipamentos em estoque</t>
  </si>
  <si>
    <t>Total dos Insumos Diversos (Módulo V):</t>
  </si>
  <si>
    <t>Módulo VI: CUSTOS INDIRETOS, TRIBUTOS E LUCRO - CITL</t>
  </si>
  <si>
    <t>VI</t>
  </si>
  <si>
    <t>Custos Indiretos, Tributos e Lucro</t>
  </si>
  <si>
    <t>%</t>
  </si>
  <si>
    <t>Custos Indiretos</t>
  </si>
  <si>
    <t>Lucro</t>
  </si>
  <si>
    <t>Tributos</t>
  </si>
  <si>
    <t>C.1</t>
  </si>
  <si>
    <t>Tributos Federais (especificar)</t>
  </si>
  <si>
    <t>PIS</t>
  </si>
  <si>
    <t>COFINS</t>
  </si>
  <si>
    <t>C.2</t>
  </si>
  <si>
    <t>Tributos Estaduais (especificar)</t>
  </si>
  <si>
    <t>C.3</t>
  </si>
  <si>
    <t>Tributos Municipais (especificar)</t>
  </si>
  <si>
    <t>ISS</t>
  </si>
  <si>
    <t>C.4</t>
  </si>
  <si>
    <t>Outros Tributos (especificar)</t>
  </si>
  <si>
    <t>Total dos Custos Indiretos, Tributos e Lucro - 
CITL (Módulo VI):</t>
  </si>
  <si>
    <t>QUADRO RESUMO DO CUSTO POR EMPREGADO</t>
  </si>
  <si>
    <t>Módulo IV: Encargos Sociais e Trabalhistas</t>
  </si>
  <si>
    <t>Subtotal (A+B+C+D+E)</t>
  </si>
  <si>
    <t>Valor Total por empregado:</t>
  </si>
  <si>
    <t>Valor Total por posto:</t>
  </si>
  <si>
    <t>Adicional de insalubridade: 40%</t>
  </si>
  <si>
    <t>ASG SERVIÇOSLAVANDERIA</t>
  </si>
  <si>
    <t>AUXILIAR SERVIÇOS GERAIS SERV. LAVANDERIA</t>
  </si>
  <si>
    <t>UNIFORMES</t>
  </si>
  <si>
    <t>ITEM</t>
  </si>
  <si>
    <t>DESCRIÇÃO</t>
  </si>
  <si>
    <t>QTDE.</t>
  </si>
  <si>
    <t>VALOR UNITÁRIO</t>
  </si>
  <si>
    <t>VALOR TOTAL</t>
  </si>
  <si>
    <t>CAMISA</t>
  </si>
  <si>
    <t>CALÇA</t>
  </si>
  <si>
    <t>BOTINA</t>
  </si>
  <si>
    <t>VALOR POR FUNCIONÁRIO</t>
  </si>
  <si>
    <t>UNIFORMES LAVANDERIA</t>
  </si>
  <si>
    <t>EXAMES</t>
  </si>
  <si>
    <t>ADMISSIONAL</t>
  </si>
  <si>
    <t>PERIODICO</t>
  </si>
  <si>
    <t>CRACHÁ</t>
  </si>
  <si>
    <t>PROTETOR SOLAR</t>
  </si>
  <si>
    <t>MASCARAS DESCARTAVEIS</t>
  </si>
  <si>
    <t>CÁLCULO AUXILIO CRECHE</t>
  </si>
  <si>
    <t>A CCT estabelece que:</t>
  </si>
  <si>
    <r>
      <rPr>
        <sz val="12"/>
        <color indexed="8"/>
        <rFont val="Calibri"/>
        <family val="2"/>
      </rPr>
      <t xml:space="preserve">"Cláusula Décima Sexta - A empresa que não forneça creche no seu local de trabalho fica assegurada às trabalhadoras, o pagamento de Auxilio Creche no valor correspondente a </t>
    </r>
    <r>
      <rPr>
        <b/>
        <sz val="12"/>
        <color indexed="8"/>
        <rFont val="Calibri"/>
        <family val="2"/>
      </rPr>
      <t>20% (vinte por cento) do salário base mínimo da área geral, a partir do 1º (primeiro) mês de retorno efetivo ao trabalho, até que o filho complete 10 (dez) meses de nascimento."</t>
    </r>
    <r>
      <rPr>
        <sz val="12"/>
        <color indexed="8"/>
        <rFont val="Calibri"/>
        <family val="2"/>
      </rPr>
      <t xml:space="preserve"> </t>
    </r>
  </si>
  <si>
    <r>
      <rPr>
        <b/>
        <sz val="10"/>
        <color indexed="8"/>
        <rFont val="Tahoma"/>
        <family val="2"/>
      </rPr>
      <t xml:space="preserve">1 </t>
    </r>
    <r>
      <rPr>
        <sz val="10"/>
        <color indexed="8"/>
        <rFont val="Tahoma"/>
        <family val="2"/>
      </rPr>
      <t>- 20% do salário base mínimo</t>
    </r>
  </si>
  <si>
    <t>Salário base mínimo =  (cláusula terceira, §2º)</t>
  </si>
  <si>
    <r>
      <rPr>
        <b/>
        <sz val="10"/>
        <color indexed="8"/>
        <rFont val="Tahoma"/>
        <family val="2"/>
      </rPr>
      <t>2</t>
    </r>
    <r>
      <rPr>
        <sz val="10"/>
        <color indexed="8"/>
        <rFont val="Tahoma"/>
        <family val="2"/>
      </rPr>
      <t xml:space="preserve"> - </t>
    </r>
    <r>
      <rPr>
        <sz val="12"/>
        <color indexed="8"/>
        <rFont val="Calibri"/>
        <family val="2"/>
      </rPr>
      <t>1º (primeiro) mês de retorno efetivo ao trabalho = 4 meses após o nascimento</t>
    </r>
  </si>
  <si>
    <r>
      <rPr>
        <b/>
        <sz val="12"/>
        <color indexed="8"/>
        <rFont val="Calibri"/>
        <family val="2"/>
      </rPr>
      <t>3</t>
    </r>
    <r>
      <rPr>
        <sz val="12"/>
        <color indexed="8"/>
        <rFont val="Calibri"/>
        <family val="2"/>
      </rPr>
      <t>- Da volta ao trabalho (4º mês) até 10 meses de nascimento do filho = 6 meses</t>
    </r>
  </si>
  <si>
    <t xml:space="preserve">Assim, a empresa terá o custo com auxílio creche, a princípio, de: </t>
  </si>
  <si>
    <t>Considerando que ao menos uma funcionária ficará gravida no ano temos:o valor planilhado na licitação de auxílio creche temos:</t>
  </si>
  <si>
    <t xml:space="preserve">Cálculo do auxílio creche =  anual / 12 meses / 10 funcionárias = </t>
  </si>
  <si>
    <t xml:space="preserve">Número de funcionárias = </t>
  </si>
  <si>
    <t xml:space="preserve">AUXILIO CRECHE </t>
  </si>
  <si>
    <t>Unid.</t>
  </si>
  <si>
    <t>Quant.</t>
  </si>
  <si>
    <t>Valor unitário</t>
  </si>
  <si>
    <t>Valor Total</t>
  </si>
  <si>
    <t>PARA SERVIÇOS DE LIMPEZA E CONSERVAÇÃO</t>
  </si>
  <si>
    <t>Álcool 70° líquido.</t>
  </si>
  <si>
    <t>Frasco de 1litro</t>
  </si>
  <si>
    <t>Álcool gel 70° (para higienização das mãos)</t>
  </si>
  <si>
    <t>Frasco de 05 litros</t>
  </si>
  <si>
    <t>Álcool isopropílico para limpeza de quadro branco, frasco de 500 ml</t>
  </si>
  <si>
    <t>Unidade</t>
  </si>
  <si>
    <t>Cera líquida incolor, (com selo de registro no Ministério da saúde/ANVISA. 
Com autorização do fabricante na ANVISA).</t>
  </si>
  <si>
    <t>Cloro líquido, cor âmbar, limpeza geral, com selo de registro no Ministério da saúde/Anvisa. Com autorização do fabricante na Anvisa.</t>
  </si>
  <si>
    <t>Frasco de 5 litros</t>
  </si>
  <si>
    <t>Desinfetante perfumado floral, para limpeza de pisos frios, azulejos etc.</t>
  </si>
  <si>
    <t>Bombona de 5 litros</t>
  </si>
  <si>
    <r>
      <rPr>
        <sz val="10"/>
        <color indexed="8"/>
        <rFont val="Calibri"/>
        <family val="2"/>
      </rPr>
      <t xml:space="preserve">Desodorizador de ar aerosol, contendo cloreto de alquil dimetil benzil amônio e cloreto de alquil dimetil etil benzil amônio 0,07%, fragrâncias sortidas </t>
    </r>
    <r>
      <rPr>
        <i/>
        <sz val="10"/>
        <color indexed="8"/>
        <rFont val="Calibri"/>
        <family val="2"/>
      </rPr>
      <t>Aqua Marine, Flores, Lavanda.</t>
    </r>
  </si>
  <si>
    <t>Frasco de 400 ml</t>
  </si>
  <si>
    <t>Detergente Gel.</t>
  </si>
  <si>
    <t>Fibra sintética, medindo 102 mm x 207 mm (uso geral).</t>
  </si>
  <si>
    <t>Flanela em algodão para limpeza, medindo no mínimo 40 x 60 cm, cor branca.</t>
  </si>
  <si>
    <t>Limpador concentrado indicado para limpeza e desinfecção de superfícies de banheiros e cozinhas, pisos, vasos sanitários e ralos, eliminando germes e bactérias. Composição mínima: ingrediente ativo hipoclorito de sódio (0,8% no mínimo), lauril éter sulfato de sódio, amina óxida, hidróxido de sódio, corante, perfume e água. Na embalagem, deverá constar o número do registro do produto no Ministério da Saúde, ou a informação de que ele é isento desse registro, nos Termos da Resolução MS – 336/99.</t>
  </si>
  <si>
    <t>Limpador líquido multiuso limpeza geral/pesada.</t>
  </si>
  <si>
    <t>Frasco de 500 ml</t>
  </si>
  <si>
    <r>
      <rPr>
        <sz val="10"/>
        <color indexed="8"/>
        <rFont val="Calibri"/>
        <family val="2"/>
      </rPr>
      <t>Limpador, desincrustante,</t>
    </r>
    <r>
      <rPr>
        <i/>
        <sz val="10"/>
        <color indexed="8"/>
        <rFont val="Calibri"/>
        <family val="2"/>
      </rPr>
      <t xml:space="preserve"> </t>
    </r>
    <r>
      <rPr>
        <sz val="10"/>
        <color indexed="8"/>
        <rFont val="Calibri"/>
        <family val="2"/>
      </rPr>
      <t>aromatizante para superfícies laváveis.</t>
    </r>
  </si>
  <si>
    <r>
      <rPr>
        <sz val="10"/>
        <rFont val="Calibri"/>
        <family val="1"/>
      </rPr>
      <t>Papel higiênico folha dupla, branco, gofrado, neutro, 100% celulose virgem ou 100% fibra celulósica; Rolo com 30 metros. pct com 4 unidades</t>
    </r>
    <r>
      <rPr>
        <sz val="12"/>
        <rFont val="Calibri"/>
        <family val="1"/>
      </rPr>
      <t xml:space="preserve"> </t>
    </r>
  </si>
  <si>
    <t>Pacote</t>
  </si>
  <si>
    <t>Saco de algodão para limpeza, alvejado, alta absorção, com aproximadamente 41 x 70 cm de tamanho, pesando no mínimo 130 g.</t>
  </si>
  <si>
    <t>Saco plástico para lixo, 100 litros, resistência média, pacote 100 unidades, nas cores azul ou preto.</t>
  </si>
  <si>
    <t>Saco plástico para lixo, 40 litros, resistência média, pacote 100 unidades, nas cores azul ou preto.</t>
  </si>
  <si>
    <t>Tela neutralizadora de odores para mictório.</t>
  </si>
  <si>
    <t>Vassoura de Melga</t>
  </si>
  <si>
    <r>
      <rPr>
        <sz val="10"/>
        <color indexed="8"/>
        <rFont val="Calibri"/>
        <family val="2"/>
      </rPr>
      <t xml:space="preserve">Vassoura tipo piaçaba, com cerdas de </t>
    </r>
    <r>
      <rPr>
        <i/>
        <sz val="10"/>
        <color indexed="8"/>
        <rFont val="Calibri"/>
        <family val="2"/>
      </rPr>
      <t>nylon</t>
    </r>
    <r>
      <rPr>
        <sz val="10"/>
        <color indexed="8"/>
        <rFont val="Calibri"/>
        <family val="2"/>
      </rPr>
      <t xml:space="preserve"> de medidas mínimas: altura das cerdas – 11 cm; comprimento da base das cerdas em contato com o chão – 28 cm; largura da base das cerdas 5 cm. (SERÁ ADMITIDA VARIAÇÃO DE 10% NAS MEDIDAS DESTE PRODUTO).</t>
    </r>
  </si>
  <si>
    <r>
      <rPr>
        <sz val="10"/>
        <color indexed="8"/>
        <rFont val="Calibri"/>
        <family val="2"/>
      </rPr>
      <t xml:space="preserve">Sabonete líquido </t>
    </r>
    <r>
      <rPr>
        <u val="single"/>
        <sz val="10"/>
        <color indexed="8"/>
        <rFont val="Calibri"/>
        <family val="2"/>
      </rPr>
      <t>perolado</t>
    </r>
    <r>
      <rPr>
        <sz val="10"/>
        <color indexed="8"/>
        <rFont val="Calibri"/>
        <family val="2"/>
      </rPr>
      <t>, com composição mínima: tensoativo aniônico, conservante, corante, água, essência de erva doce, ou lavanda, ou flores. Na embalagem, deverá constar o número do registro do produto no Ministério da Saúde, ou a informação de que ele é isento desse registro, nos Termos da Resolução MS – 336/99.</t>
    </r>
  </si>
  <si>
    <t>Toalha de papel , material celulose (100% fibras naturais) , tipo inter folha, 02 dobras, alto grau de alvura, branco, resistente, absorvente, não deixa residuos nas mãos, alta qualidade,  comprimento 23 cm, largura 20 cm- pacote com 1000 unidades</t>
  </si>
  <si>
    <t>PARA SERVIÇOS DE LIMPEZA DE VEÍCULOS</t>
  </si>
  <si>
    <t>Balde plastico de 20 l</t>
  </si>
  <si>
    <t>Detergente neutro</t>
  </si>
  <si>
    <t>Escova em formato oval com cerdas de nylon</t>
  </si>
  <si>
    <t>Preteador de pneu 500 ml</t>
  </si>
  <si>
    <t>Saco alvejado para limpeza</t>
  </si>
  <si>
    <t>Shampoo automotivo</t>
  </si>
  <si>
    <t>Frasco de 01 litro</t>
  </si>
  <si>
    <t>Silicone para painel de carros, frasco 200 g</t>
  </si>
  <si>
    <t>Vassoura de pelo macia com cabo</t>
  </si>
  <si>
    <t>PARA SERVIÇOS DE LAVANDERIA</t>
  </si>
  <si>
    <t>Água sanitária (embalagem com 1 litro)</t>
  </si>
  <si>
    <t>Alvejante para roupas coloridas – sem cloro (embalagem com 02 litros)</t>
  </si>
  <si>
    <t>Amaciante floral (embalagem com 02 litros)</t>
  </si>
  <si>
    <t>Prendedor de roupas – pct com 12 unidades (estoque mínimo)</t>
  </si>
  <si>
    <t>Sabão em pó concentrado (embalagem de 1 Kg) 1ª qualidade</t>
  </si>
  <si>
    <t>Kg</t>
  </si>
  <si>
    <t>Relação de Materiais, Máquinas e Ferramentas contratadas, estoque mínimo a ser mantido no Campus Santa Teresa durante a vigência do Contrato, para prestação dos serviços de limpeza e conservação:</t>
  </si>
  <si>
    <t>Item</t>
  </si>
  <si>
    <t>Descrição</t>
  </si>
  <si>
    <t>Aspirador de pó e água, potência mínima de 1200 W, recipiente de 10 litros, 110 V.</t>
  </si>
  <si>
    <t>Balde plástico, 10 litros.</t>
  </si>
  <si>
    <t>Carrinho com enrolador para mangueiras, capacidade para 50 m.</t>
  </si>
  <si>
    <t>Carrinho de limpeza funiconal</t>
  </si>
  <si>
    <t>Desentupidor de borracha para vaso sanitário.</t>
  </si>
  <si>
    <t>Enceradeira industrial para polimento de piso frio e madeira</t>
  </si>
  <si>
    <t>Escada de alumínio de abrir e fechar, 08 degraus.</t>
  </si>
  <si>
    <t>Escada telescópica com 02 módulos de 3 m, em alumínio.</t>
  </si>
  <si>
    <t>Espanador tipo Mop pó.</t>
  </si>
  <si>
    <t>Lavadora de alta pressão industrial, potência mínima 1,5 kw, vazão mínima 360 l/hora, mangueira de longo alcance, 110 v.</t>
  </si>
  <si>
    <r>
      <rPr>
        <sz val="10"/>
        <rFont val="Calibri"/>
        <family val="2"/>
      </rPr>
      <t>L</t>
    </r>
    <r>
      <rPr>
        <sz val="10"/>
        <color indexed="58"/>
        <rFont val="Calibri"/>
        <family val="2"/>
      </rPr>
      <t xml:space="preserve">avadoura de roupas com capacidade de lavagem de 15 kg, Programa
 de lavagem: 7 - Rápido, roupas íntimas ou leves, dia a dia, branco
 + branco, cores + vivas cama e banho, edredon especial,
 tipo de centrifugação: Normal, Delicada, Velocidade de centrifugação: 
 750 RPM, numeros de enxqgue: 05.
</t>
    </r>
  </si>
  <si>
    <t>Mangueira para água, superflexível, para jardim, alta resistência, 3/4”, peça com 80 mt.</t>
  </si>
  <si>
    <t>Placa sinalizadora para prevenção de acidentes em ambientes molhados e escorregadios</t>
  </si>
  <si>
    <t>Prolongador 4,5 metros para rodo limpa vidros.</t>
  </si>
  <si>
    <t>Rodo pra piso com cabo de madeira, 40 cm.</t>
  </si>
  <si>
    <t>Rodo pra piso com cabo de madeira, 60 cm.</t>
  </si>
  <si>
    <t>Valor dos equipamentos a ser mantido em estoque</t>
  </si>
  <si>
    <t>UNIFORMES E EPIS</t>
  </si>
  <si>
    <t>Período de fornecimento</t>
  </si>
  <si>
    <t>Calça confeccionada em Oxford (mulher) ou tactel (homem)</t>
  </si>
  <si>
    <t>6 meses</t>
  </si>
  <si>
    <t>Calçado de segurança, tipo bota de borracha</t>
  </si>
  <si>
    <t>PAR</t>
  </si>
  <si>
    <t xml:space="preserve">Camisa confeccionada em  malha de algodão, de manga curta </t>
  </si>
  <si>
    <t>Camisa social, confeccionada em algodão manga curta (para o encarregado)</t>
  </si>
  <si>
    <t>Capa de chuva de PVC tipo blusão com capuz, reutilizável</t>
  </si>
  <si>
    <t>12 meses</t>
  </si>
  <si>
    <t>Luva de borracha, azul, cano médio, tamanhos variados (pequeno/médio/grande).</t>
  </si>
  <si>
    <t>par</t>
  </si>
  <si>
    <t>Máscara de proteção a covid-19 (MODELO N95). Caixas com 100 unidades</t>
  </si>
  <si>
    <t>unidade</t>
  </si>
  <si>
    <t>Máscara para poeira tipo PFF1 com válvula</t>
  </si>
  <si>
    <t>Protetor solar</t>
  </si>
</sst>
</file>

<file path=xl/styles.xml><?xml version="1.0" encoding="utf-8"?>
<styleSheet xmlns="http://schemas.openxmlformats.org/spreadsheetml/2006/main">
  <numFmts count="20">
    <numFmt numFmtId="164" formatCode="General"/>
    <numFmt numFmtId="165" formatCode="&quot; R$ &quot;#,##0.00\ ;&quot;-R$ &quot;#,##0.00\ ;&quot; R$ -&quot;00\ ;@\ "/>
    <numFmt numFmtId="166" formatCode="_(&quot;R$&quot;* #,##0.00_);_(&quot;R$&quot;* \(#,##0.00\);_(&quot;R$&quot;* \-??_);_(@_)"/>
    <numFmt numFmtId="167" formatCode="_(&quot;R$ &quot;* #,##0.00_);_(&quot;R$ &quot;* \(#,##0.00\);_(&quot;R$ &quot;* \-??_);_(@_)"/>
    <numFmt numFmtId="168" formatCode="_-&quot;R$ &quot;* #,##0.00_-;&quot;-R$ &quot;* #,##0.00_-;_-&quot;R$ &quot;* \-??_-;_-@_-"/>
    <numFmt numFmtId="169" formatCode="0%"/>
    <numFmt numFmtId="170" formatCode="#,##0.00\ ;\-#,##0.00\ ;\-00\ ;@\ "/>
    <numFmt numFmtId="171" formatCode="_(* #,##0.00_);_(* \(#,##0.00\);_(* \-??_);_(@_)"/>
    <numFmt numFmtId="172" formatCode="_-* #,##0.00_-;\-* #,##0.00_-;_-* \-??_-;_-@_-"/>
    <numFmt numFmtId="173" formatCode="_(&quot;R$ &quot;* #,##0_);_(&quot;R$ &quot;* \(#,##0\);_(&quot;R$ &quot;* \-??_);_(@_)"/>
    <numFmt numFmtId="174" formatCode="dd/mm/yyyy"/>
    <numFmt numFmtId="175" formatCode="#.00"/>
    <numFmt numFmtId="176" formatCode="#,##0.00;[RED]\-#,##0.00"/>
    <numFmt numFmtId="177" formatCode="#,##0.00"/>
    <numFmt numFmtId="178" formatCode="0.00%"/>
    <numFmt numFmtId="179" formatCode="0.00"/>
    <numFmt numFmtId="180" formatCode="@"/>
    <numFmt numFmtId="181" formatCode="#,##0.00_ ;[RED]\-#,##0.00\ "/>
    <numFmt numFmtId="182" formatCode="_-&quot;R$ &quot;* #,##0.000000_-;&quot;-R$ &quot;* #,##0.000000_-;_-&quot;R$ &quot;* \-??_-;_-@_-"/>
    <numFmt numFmtId="183" formatCode="[$R$-416]\ #,##0.00;[RED]\-[$R$-416]\ #,##0.00"/>
  </numFmts>
  <fonts count="46">
    <font>
      <sz val="10"/>
      <color indexed="8"/>
      <name val="Arial"/>
      <family val="2"/>
    </font>
    <font>
      <sz val="10"/>
      <name val="Arial"/>
      <family val="0"/>
    </font>
    <font>
      <sz val="10"/>
      <color indexed="9"/>
      <name val="Arial"/>
      <family val="2"/>
    </font>
    <font>
      <b/>
      <sz val="10"/>
      <color indexed="8"/>
      <name val="Arial"/>
      <family val="2"/>
    </font>
    <font>
      <sz val="10"/>
      <color indexed="10"/>
      <name val="Arial"/>
      <family val="2"/>
    </font>
    <font>
      <sz val="10"/>
      <color indexed="17"/>
      <name val="Arial"/>
      <family val="2"/>
    </font>
    <font>
      <b/>
      <sz val="10"/>
      <color indexed="9"/>
      <name val="Arial"/>
      <family val="2"/>
    </font>
    <font>
      <i/>
      <sz val="10"/>
      <color indexed="23"/>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sz val="10"/>
      <color indexed="19"/>
      <name val="Arial"/>
      <family val="2"/>
    </font>
    <font>
      <sz val="11"/>
      <color indexed="8"/>
      <name val="Calibri"/>
      <family val="2"/>
    </font>
    <font>
      <sz val="10"/>
      <color indexed="63"/>
      <name val="Arial"/>
      <family val="2"/>
    </font>
    <font>
      <sz val="8"/>
      <name val="Arial"/>
      <family val="2"/>
    </font>
    <font>
      <b/>
      <i/>
      <sz val="10"/>
      <name val="Arial"/>
      <family val="2"/>
    </font>
    <font>
      <b/>
      <sz val="10"/>
      <name val="Arial"/>
      <family val="2"/>
    </font>
    <font>
      <b/>
      <sz val="8"/>
      <name val="Arial"/>
      <family val="2"/>
    </font>
    <font>
      <b/>
      <i/>
      <sz val="8"/>
      <name val="Arial"/>
      <family val="2"/>
    </font>
    <font>
      <i/>
      <sz val="10"/>
      <name val="Arial"/>
      <family val="2"/>
    </font>
    <font>
      <b/>
      <sz val="12"/>
      <name val="Calibri"/>
      <family val="2"/>
    </font>
    <font>
      <b/>
      <sz val="11"/>
      <name val="Calibri"/>
      <family val="2"/>
    </font>
    <font>
      <b/>
      <sz val="10"/>
      <name val="Calibri"/>
      <family val="2"/>
    </font>
    <font>
      <sz val="10"/>
      <name val="Calibri"/>
      <family val="2"/>
    </font>
    <font>
      <sz val="10"/>
      <color indexed="22"/>
      <name val="Arial"/>
      <family val="2"/>
    </font>
    <font>
      <sz val="10"/>
      <color indexed="8"/>
      <name val="Segoe UI"/>
      <family val="2"/>
    </font>
    <font>
      <b/>
      <sz val="9"/>
      <color indexed="8"/>
      <name val="Segoe UI"/>
      <family val="2"/>
    </font>
    <font>
      <u val="single"/>
      <sz val="10"/>
      <color indexed="8"/>
      <name val="Arial"/>
      <family val="2"/>
    </font>
    <font>
      <b/>
      <sz val="8"/>
      <color indexed="8"/>
      <name val="Tahoma"/>
      <family val="0"/>
    </font>
    <font>
      <sz val="8"/>
      <color indexed="8"/>
      <name val="Tahoma"/>
      <family val="0"/>
    </font>
    <font>
      <b/>
      <sz val="12"/>
      <color indexed="8"/>
      <name val="Arial"/>
      <family val="2"/>
    </font>
    <font>
      <sz val="12"/>
      <color indexed="8"/>
      <name val="Calibri"/>
      <family val="2"/>
    </font>
    <font>
      <b/>
      <sz val="12"/>
      <color indexed="8"/>
      <name val="Calibri"/>
      <family val="2"/>
    </font>
    <font>
      <b/>
      <sz val="10"/>
      <color indexed="8"/>
      <name val="Tahoma"/>
      <family val="2"/>
    </font>
    <font>
      <sz val="10"/>
      <color indexed="8"/>
      <name val="Tahoma"/>
      <family val="2"/>
    </font>
    <font>
      <sz val="10"/>
      <color indexed="8"/>
      <name val="Calibri"/>
      <family val="2"/>
    </font>
    <font>
      <b/>
      <sz val="10"/>
      <color indexed="8"/>
      <name val="Calibri"/>
      <family val="2"/>
    </font>
    <font>
      <sz val="10"/>
      <color indexed="8"/>
      <name val="Times New Roman"/>
      <family val="1"/>
    </font>
    <font>
      <i/>
      <sz val="10"/>
      <color indexed="8"/>
      <name val="Calibri"/>
      <family val="2"/>
    </font>
    <font>
      <sz val="12"/>
      <name val="Calibri"/>
      <family val="1"/>
    </font>
    <font>
      <u val="single"/>
      <sz val="10"/>
      <color indexed="8"/>
      <name val="Calibri"/>
      <family val="2"/>
    </font>
    <font>
      <sz val="10"/>
      <color indexed="58"/>
      <name val="Calibri"/>
      <family val="2"/>
    </font>
    <font>
      <b/>
      <sz val="10"/>
      <color indexed="8"/>
      <name val="Times New Roman"/>
      <family val="1"/>
    </font>
    <font>
      <b/>
      <sz val="11"/>
      <color indexed="8"/>
      <name val="Calibri"/>
      <family val="2"/>
    </font>
    <font>
      <sz val="12"/>
      <color indexed="8"/>
      <name val="Times New Roman"/>
      <family val="1"/>
    </font>
  </fonts>
  <fills count="15">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26"/>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s>
  <cellStyleXfs count="74">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8" fontId="1" fillId="0" borderId="0" applyFill="0" applyBorder="0" applyProtection="0">
      <alignment vertical="center"/>
    </xf>
    <xf numFmtId="42" fontId="1" fillId="0" borderId="0" applyFill="0" applyBorder="0" applyAlignment="0" applyProtection="0"/>
    <xf numFmtId="9" fontId="1" fillId="0" borderId="0" applyFill="0" applyBorder="0" applyAlignment="0" applyProtection="0"/>
    <xf numFmtId="164" fontId="2" fillId="2" borderId="0" applyNumberFormat="0" applyBorder="0" applyProtection="0">
      <alignment vertical="center"/>
    </xf>
    <xf numFmtId="164" fontId="2" fillId="3" borderId="0" applyNumberFormat="0" applyBorder="0" applyProtection="0">
      <alignment vertical="center"/>
    </xf>
    <xf numFmtId="164" fontId="3" fillId="4" borderId="0" applyNumberFormat="0" applyBorder="0" applyProtection="0">
      <alignment vertical="center"/>
    </xf>
    <xf numFmtId="164" fontId="3" fillId="0" borderId="0" applyNumberFormat="0" applyFill="0" applyBorder="0" applyProtection="0">
      <alignment vertical="center"/>
    </xf>
    <xf numFmtId="164" fontId="3" fillId="0" borderId="0" applyNumberFormat="0" applyFill="0" applyBorder="0" applyProtection="0">
      <alignment vertical="center"/>
    </xf>
    <xf numFmtId="164" fontId="4" fillId="0" borderId="0" applyNumberFormat="0" applyFill="0" applyBorder="0" applyProtection="0">
      <alignment vertical="center"/>
    </xf>
    <xf numFmtId="164" fontId="4" fillId="5" borderId="0" applyNumberFormat="0" applyBorder="0" applyProtection="0">
      <alignment vertical="center"/>
    </xf>
    <xf numFmtId="164" fontId="5" fillId="6" borderId="0" applyNumberFormat="0" applyBorder="0" applyProtection="0">
      <alignment vertical="center"/>
    </xf>
    <xf numFmtId="164" fontId="2" fillId="2" borderId="0" applyNumberFormat="0" applyBorder="0" applyProtection="0">
      <alignment vertical="center"/>
    </xf>
    <xf numFmtId="164" fontId="2" fillId="3" borderId="0" applyNumberFormat="0" applyBorder="0" applyProtection="0">
      <alignment vertical="center"/>
    </xf>
    <xf numFmtId="164" fontId="3" fillId="4" borderId="0" applyNumberFormat="0" applyBorder="0" applyProtection="0">
      <alignment vertical="center"/>
    </xf>
    <xf numFmtId="164" fontId="6" fillId="7" borderId="0" applyNumberFormat="0" applyBorder="0" applyProtection="0">
      <alignment vertical="center"/>
    </xf>
    <xf numFmtId="164" fontId="6" fillId="7" borderId="0" applyNumberFormat="0" applyBorder="0" applyProtection="0">
      <alignment vertical="center"/>
    </xf>
    <xf numFmtId="164" fontId="7" fillId="0" borderId="0" applyNumberFormat="0" applyFill="0" applyBorder="0" applyProtection="0">
      <alignment vertical="center"/>
    </xf>
    <xf numFmtId="164" fontId="5" fillId="6" borderId="0" applyNumberFormat="0" applyBorder="0" applyProtection="0">
      <alignment vertical="center"/>
    </xf>
    <xf numFmtId="164" fontId="8" fillId="0" borderId="0" applyNumberFormat="0" applyFill="0" applyBorder="0" applyProtection="0">
      <alignment vertical="center"/>
    </xf>
    <xf numFmtId="164" fontId="9" fillId="0" borderId="0" applyNumberFormat="0" applyFill="0" applyBorder="0" applyProtection="0">
      <alignment vertical="center"/>
    </xf>
    <xf numFmtId="164" fontId="10" fillId="0" borderId="0" applyNumberFormat="0" applyFill="0" applyBorder="0" applyProtection="0">
      <alignment vertical="center"/>
    </xf>
    <xf numFmtId="164" fontId="11" fillId="0" borderId="0" applyNumberFormat="0" applyFill="0" applyBorder="0" applyProtection="0">
      <alignment vertical="center"/>
    </xf>
    <xf numFmtId="165" fontId="0" fillId="0" borderId="0">
      <alignment/>
      <protection/>
    </xf>
    <xf numFmtId="166" fontId="0" fillId="0" borderId="0" applyFill="0" applyBorder="0" applyProtection="0">
      <alignment vertical="center"/>
    </xf>
    <xf numFmtId="167" fontId="1" fillId="0" borderId="0" applyFill="0" applyBorder="0" applyProtection="0">
      <alignment vertical="center"/>
    </xf>
    <xf numFmtId="167" fontId="0" fillId="0" borderId="0" applyFill="0" applyBorder="0" applyProtection="0">
      <alignment vertical="center"/>
    </xf>
    <xf numFmtId="166" fontId="0" fillId="0" borderId="0" applyFill="0" applyBorder="0" applyProtection="0">
      <alignment vertical="center"/>
    </xf>
    <xf numFmtId="168" fontId="0" fillId="0" borderId="0" applyFill="0" applyBorder="0" applyProtection="0">
      <alignment vertical="center"/>
    </xf>
    <xf numFmtId="164" fontId="12" fillId="8" borderId="0" applyNumberFormat="0" applyBorder="0" applyProtection="0">
      <alignment vertical="center"/>
    </xf>
    <xf numFmtId="164" fontId="12" fillId="8" borderId="0" applyNumberFormat="0" applyBorder="0" applyProtection="0">
      <alignment vertical="center"/>
    </xf>
    <xf numFmtId="164" fontId="0" fillId="0" borderId="0">
      <alignment/>
      <protection/>
    </xf>
    <xf numFmtId="164" fontId="1" fillId="0" borderId="0">
      <alignment/>
      <protection/>
    </xf>
    <xf numFmtId="164" fontId="1" fillId="0" borderId="0">
      <alignment/>
      <protection/>
    </xf>
    <xf numFmtId="164" fontId="13" fillId="0" borderId="0">
      <alignment/>
      <protection/>
    </xf>
    <xf numFmtId="164" fontId="1" fillId="0" borderId="0">
      <alignment/>
      <protection/>
    </xf>
    <xf numFmtId="164" fontId="14" fillId="8" borderId="1" applyNumberFormat="0" applyProtection="0">
      <alignment vertical="center"/>
    </xf>
    <xf numFmtId="164" fontId="7" fillId="0" borderId="0" applyNumberFormat="0" applyFill="0" applyBorder="0" applyProtection="0">
      <alignment vertical="center"/>
    </xf>
    <xf numFmtId="164" fontId="14" fillId="8" borderId="1" applyNumberFormat="0" applyProtection="0">
      <alignment vertical="center"/>
    </xf>
    <xf numFmtId="169" fontId="0" fillId="0" borderId="0" applyFill="0" applyBorder="0" applyProtection="0">
      <alignment vertical="center"/>
    </xf>
    <xf numFmtId="169" fontId="0" fillId="0" borderId="0" applyFill="0" applyBorder="0" applyProtection="0">
      <alignment vertical="center"/>
    </xf>
    <xf numFmtId="169" fontId="0" fillId="0" borderId="0">
      <alignment/>
      <protection/>
    </xf>
    <xf numFmtId="164" fontId="4" fillId="5" borderId="0" applyNumberFormat="0" applyBorder="0" applyProtection="0">
      <alignment vertical="center"/>
    </xf>
    <xf numFmtId="170" fontId="0" fillId="0" borderId="0">
      <alignment/>
      <protection/>
    </xf>
    <xf numFmtId="164" fontId="0" fillId="0" borderId="0" applyNumberFormat="0" applyFill="0" applyBorder="0" applyProtection="0">
      <alignment vertical="center"/>
    </xf>
    <xf numFmtId="164" fontId="0" fillId="0" borderId="0" applyNumberFormat="0" applyFill="0" applyBorder="0" applyProtection="0">
      <alignment vertical="center"/>
    </xf>
    <xf numFmtId="164" fontId="0" fillId="0" borderId="0" applyNumberFormat="0" applyFill="0" applyBorder="0" applyProtection="0">
      <alignment vertical="center"/>
    </xf>
    <xf numFmtId="164" fontId="0" fillId="0" borderId="0" applyNumberFormat="0" applyFill="0" applyBorder="0" applyProtection="0">
      <alignment vertical="center"/>
    </xf>
    <xf numFmtId="164" fontId="8" fillId="0" borderId="0" applyNumberFormat="0" applyFill="0" applyBorder="0" applyProtection="0">
      <alignment vertical="center"/>
    </xf>
    <xf numFmtId="164" fontId="9" fillId="0" borderId="0" applyNumberFormat="0" applyFill="0" applyBorder="0" applyProtection="0">
      <alignment vertical="center"/>
    </xf>
    <xf numFmtId="164" fontId="10" fillId="0" borderId="0" applyNumberFormat="0" applyFill="0" applyBorder="0" applyProtection="0">
      <alignment vertical="center"/>
    </xf>
    <xf numFmtId="164" fontId="13" fillId="0" borderId="0" applyNumberFormat="0" applyFill="0" applyBorder="0" applyProtection="0">
      <alignment vertical="center"/>
    </xf>
    <xf numFmtId="171" fontId="0" fillId="0" borderId="0" applyFill="0" applyBorder="0" applyProtection="0">
      <alignment vertical="center"/>
    </xf>
    <xf numFmtId="171" fontId="0" fillId="0" borderId="0" applyFill="0" applyBorder="0" applyProtection="0">
      <alignment vertical="center"/>
    </xf>
    <xf numFmtId="171" fontId="0" fillId="0" borderId="0" applyFill="0" applyBorder="0" applyProtection="0">
      <alignment vertical="center"/>
    </xf>
    <xf numFmtId="171" fontId="0" fillId="0" borderId="0" applyFill="0" applyBorder="0" applyProtection="0">
      <alignment vertical="center"/>
    </xf>
    <xf numFmtId="172" fontId="0" fillId="0" borderId="0" applyFill="0" applyBorder="0" applyProtection="0">
      <alignment vertical="center"/>
    </xf>
    <xf numFmtId="164" fontId="4" fillId="0" borderId="0" applyNumberFormat="0" applyFill="0" applyBorder="0" applyProtection="0">
      <alignment vertical="center"/>
    </xf>
  </cellStyleXfs>
  <cellXfs count="194">
    <xf numFmtId="164" fontId="0" fillId="0" borderId="0" xfId="0" applyAlignment="1">
      <alignment vertical="center"/>
    </xf>
    <xf numFmtId="164" fontId="1" fillId="0" borderId="0" xfId="51">
      <alignment/>
      <protection/>
    </xf>
    <xf numFmtId="164" fontId="15" fillId="0" borderId="0" xfId="51" applyFont="1">
      <alignment/>
      <protection/>
    </xf>
    <xf numFmtId="164" fontId="15" fillId="0" borderId="0" xfId="51" applyFont="1" applyBorder="1" applyAlignment="1">
      <alignment horizontal="center"/>
      <protection/>
    </xf>
    <xf numFmtId="164" fontId="15" fillId="0" borderId="0" xfId="51" applyFont="1" applyBorder="1" applyAlignment="1">
      <alignment horizontal="left"/>
      <protection/>
    </xf>
    <xf numFmtId="164" fontId="16" fillId="0" borderId="0" xfId="51" applyFont="1" applyBorder="1" applyAlignment="1">
      <alignment horizontal="center"/>
      <protection/>
    </xf>
    <xf numFmtId="164" fontId="16" fillId="9" borderId="2" xfId="51" applyFont="1" applyFill="1" applyBorder="1" applyAlignment="1">
      <alignment horizontal="center" vertical="center" wrapText="1"/>
      <protection/>
    </xf>
    <xf numFmtId="164" fontId="1" fillId="0" borderId="2" xfId="51" applyFont="1" applyBorder="1" applyAlignment="1">
      <alignment horizontal="left"/>
      <protection/>
    </xf>
    <xf numFmtId="164" fontId="1" fillId="0" borderId="2" xfId="51" applyBorder="1" applyAlignment="1">
      <alignment horizontal="center"/>
      <protection/>
    </xf>
    <xf numFmtId="167" fontId="0" fillId="0" borderId="2" xfId="42" applyFont="1" applyFill="1" applyBorder="1" applyAlignment="1" applyProtection="1">
      <alignment horizontal="center"/>
      <protection/>
    </xf>
    <xf numFmtId="164" fontId="16" fillId="9" borderId="2" xfId="51" applyFont="1" applyFill="1" applyBorder="1" applyAlignment="1">
      <alignment horizontal="center"/>
      <protection/>
    </xf>
    <xf numFmtId="168" fontId="17" fillId="9" borderId="2" xfId="17" applyFont="1" applyFill="1" applyBorder="1" applyAlignment="1" applyProtection="1">
      <alignment/>
      <protection/>
    </xf>
    <xf numFmtId="164" fontId="1" fillId="0" borderId="0" xfId="51" applyFont="1" applyBorder="1" applyAlignment="1">
      <alignment horizontal="left"/>
      <protection/>
    </xf>
    <xf numFmtId="164" fontId="1" fillId="0" borderId="0" xfId="51" applyBorder="1" applyAlignment="1">
      <alignment horizontal="left"/>
      <protection/>
    </xf>
    <xf numFmtId="173" fontId="0" fillId="0" borderId="0" xfId="42" applyNumberFormat="1" applyFont="1" applyFill="1" applyBorder="1" applyAlignment="1" applyProtection="1">
      <alignment horizontal="center"/>
      <protection/>
    </xf>
    <xf numFmtId="167" fontId="0" fillId="0" borderId="0" xfId="42" applyFont="1" applyFill="1" applyBorder="1" applyAlignment="1" applyProtection="1">
      <alignment horizontal="center"/>
      <protection/>
    </xf>
    <xf numFmtId="164" fontId="1" fillId="0" borderId="0" xfId="51" applyAlignment="1">
      <alignment horizontal="center"/>
      <protection/>
    </xf>
    <xf numFmtId="164" fontId="18" fillId="0" borderId="0" xfId="51" applyFont="1" applyBorder="1" applyAlignment="1">
      <alignment horizontal="left"/>
      <protection/>
    </xf>
    <xf numFmtId="164" fontId="19" fillId="0" borderId="0" xfId="51" applyFont="1" applyBorder="1" applyAlignment="1">
      <alignment horizontal="left"/>
      <protection/>
    </xf>
    <xf numFmtId="164" fontId="1" fillId="0" borderId="0" xfId="51" applyBorder="1">
      <alignment/>
      <protection/>
    </xf>
    <xf numFmtId="167" fontId="0" fillId="0" borderId="0" xfId="42" applyFont="1" applyFill="1" applyBorder="1" applyAlignment="1" applyProtection="1">
      <alignment/>
      <protection/>
    </xf>
    <xf numFmtId="164" fontId="20" fillId="0" borderId="0" xfId="51" applyFont="1">
      <alignment/>
      <protection/>
    </xf>
    <xf numFmtId="164" fontId="1" fillId="0" borderId="0" xfId="0" applyFont="1" applyAlignment="1">
      <alignment horizontal="center" vertical="center"/>
    </xf>
    <xf numFmtId="164" fontId="1" fillId="0" borderId="0" xfId="0" applyFont="1" applyAlignment="1">
      <alignment vertical="center"/>
    </xf>
    <xf numFmtId="164" fontId="21" fillId="10" borderId="2" xfId="0" applyFont="1" applyFill="1" applyBorder="1" applyAlignment="1">
      <alignment horizontal="center" vertical="center" wrapText="1"/>
    </xf>
    <xf numFmtId="164" fontId="1" fillId="0" borderId="0" xfId="0" applyFont="1" applyBorder="1" applyAlignment="1">
      <alignment vertical="center"/>
    </xf>
    <xf numFmtId="164" fontId="22" fillId="4" borderId="2" xfId="0" applyFont="1" applyFill="1" applyBorder="1" applyAlignment="1">
      <alignment horizontal="center" vertical="center" wrapText="1"/>
    </xf>
    <xf numFmtId="164" fontId="23" fillId="0" borderId="2" xfId="0" applyFont="1" applyBorder="1" applyAlignment="1">
      <alignment horizontal="center" vertical="center"/>
    </xf>
    <xf numFmtId="164" fontId="23" fillId="0" borderId="2" xfId="0" applyFont="1" applyBorder="1" applyAlignment="1">
      <alignment horizontal="right" vertical="center" wrapText="1"/>
    </xf>
    <xf numFmtId="174" fontId="24" fillId="11" borderId="2" xfId="0" applyNumberFormat="1" applyFont="1" applyFill="1" applyBorder="1" applyAlignment="1">
      <alignment horizontal="left" vertical="center"/>
    </xf>
    <xf numFmtId="164" fontId="24" fillId="0" borderId="2" xfId="0" applyFont="1" applyBorder="1" applyAlignment="1">
      <alignment horizontal="left" vertical="center"/>
    </xf>
    <xf numFmtId="164" fontId="24" fillId="0" borderId="0" xfId="0" applyFont="1" applyBorder="1" applyAlignment="1">
      <alignment horizontal="center" vertical="center"/>
    </xf>
    <xf numFmtId="164" fontId="21" fillId="4" borderId="2" xfId="0" applyFont="1" applyFill="1" applyBorder="1" applyAlignment="1">
      <alignment horizontal="center" vertical="center"/>
    </xf>
    <xf numFmtId="164" fontId="23" fillId="0" borderId="2" xfId="0" applyFont="1" applyBorder="1" applyAlignment="1">
      <alignment horizontal="center" vertical="center" wrapText="1"/>
    </xf>
    <xf numFmtId="174" fontId="23" fillId="0" borderId="2" xfId="0" applyNumberFormat="1" applyFont="1" applyBorder="1" applyAlignment="1">
      <alignment horizontal="center" vertical="center" wrapText="1"/>
    </xf>
    <xf numFmtId="164" fontId="24" fillId="0" borderId="2" xfId="0" applyFont="1" applyBorder="1" applyAlignment="1">
      <alignment horizontal="center" vertical="center" wrapText="1"/>
    </xf>
    <xf numFmtId="164" fontId="24" fillId="0" borderId="2" xfId="0" applyFont="1" applyBorder="1" applyAlignment="1">
      <alignment horizontal="center" vertical="center"/>
    </xf>
    <xf numFmtId="164" fontId="17" fillId="0" borderId="2" xfId="0" applyFont="1" applyBorder="1" applyAlignment="1">
      <alignment horizontal="right" vertical="center" wrapText="1"/>
    </xf>
    <xf numFmtId="174" fontId="24" fillId="0" borderId="2" xfId="0" applyNumberFormat="1" applyFont="1" applyBorder="1" applyAlignment="1">
      <alignment horizontal="left" vertical="center" wrapText="1"/>
    </xf>
    <xf numFmtId="175" fontId="24" fillId="0" borderId="2" xfId="0" applyNumberFormat="1" applyFont="1" applyBorder="1" applyAlignment="1">
      <alignment horizontal="left" vertical="center"/>
    </xf>
    <xf numFmtId="168" fontId="1" fillId="0" borderId="2" xfId="17" applyFill="1" applyBorder="1" applyAlignment="1" applyProtection="1">
      <alignment horizontal="left" vertical="center"/>
      <protection/>
    </xf>
    <xf numFmtId="174" fontId="24" fillId="0" borderId="2" xfId="0" applyNumberFormat="1" applyFont="1" applyBorder="1" applyAlignment="1">
      <alignment horizontal="left" vertical="center"/>
    </xf>
    <xf numFmtId="174" fontId="23" fillId="4" borderId="2" xfId="0" applyNumberFormat="1" applyFont="1" applyFill="1" applyBorder="1" applyAlignment="1">
      <alignment horizontal="center" vertical="center" wrapText="1"/>
    </xf>
    <xf numFmtId="164" fontId="24" fillId="0" borderId="2" xfId="0" applyFont="1" applyBorder="1" applyAlignment="1">
      <alignment horizontal="left" vertical="center" wrapText="1"/>
    </xf>
    <xf numFmtId="176" fontId="24" fillId="12" borderId="2" xfId="0" applyNumberFormat="1" applyFont="1" applyFill="1" applyBorder="1" applyAlignment="1">
      <alignment horizontal="center" vertical="center" wrapText="1"/>
    </xf>
    <xf numFmtId="164" fontId="1" fillId="11" borderId="0" xfId="0" applyFont="1" applyFill="1" applyBorder="1" applyAlignment="1">
      <alignment horizontal="center" vertical="center"/>
    </xf>
    <xf numFmtId="176" fontId="24" fillId="0" borderId="2" xfId="0" applyNumberFormat="1" applyFont="1" applyBorder="1" applyAlignment="1">
      <alignment horizontal="center" vertical="center" wrapText="1"/>
    </xf>
    <xf numFmtId="176" fontId="24" fillId="11" borderId="2" xfId="0" applyNumberFormat="1" applyFont="1" applyFill="1" applyBorder="1" applyAlignment="1">
      <alignment horizontal="center" vertical="center" wrapText="1"/>
    </xf>
    <xf numFmtId="177" fontId="24" fillId="0" borderId="2" xfId="0" applyNumberFormat="1" applyFont="1" applyBorder="1" applyAlignment="1">
      <alignment horizontal="center" vertical="center"/>
    </xf>
    <xf numFmtId="177" fontId="23" fillId="0" borderId="2" xfId="0" applyNumberFormat="1" applyFont="1" applyBorder="1" applyAlignment="1">
      <alignment horizontal="center" vertical="center"/>
    </xf>
    <xf numFmtId="176" fontId="23" fillId="10" borderId="2" xfId="0" applyNumberFormat="1" applyFont="1" applyFill="1" applyBorder="1" applyAlignment="1">
      <alignment horizontal="center" vertical="center"/>
    </xf>
    <xf numFmtId="164" fontId="23" fillId="0" borderId="0" xfId="0" applyFont="1" applyBorder="1" applyAlignment="1">
      <alignment horizontal="center" vertical="center"/>
    </xf>
    <xf numFmtId="164" fontId="23" fillId="0" borderId="0" xfId="0" applyFont="1" applyBorder="1" applyAlignment="1">
      <alignment horizontal="right" vertical="center"/>
    </xf>
    <xf numFmtId="176" fontId="23" fillId="0" borderId="0" xfId="0" applyNumberFormat="1" applyFont="1" applyBorder="1" applyAlignment="1">
      <alignment horizontal="center" vertical="center"/>
    </xf>
    <xf numFmtId="176" fontId="24" fillId="10" borderId="2" xfId="0" applyNumberFormat="1" applyFont="1" applyFill="1" applyBorder="1" applyAlignment="1">
      <alignment horizontal="center" vertical="center" wrapText="1"/>
    </xf>
    <xf numFmtId="176" fontId="23" fillId="11" borderId="2" xfId="0" applyNumberFormat="1" applyFont="1" applyFill="1" applyBorder="1" applyAlignment="1">
      <alignment horizontal="center" vertical="center" wrapText="1"/>
    </xf>
    <xf numFmtId="178" fontId="24" fillId="0" borderId="2" xfId="0" applyNumberFormat="1" applyFont="1" applyBorder="1" applyAlignment="1">
      <alignment vertical="center" wrapText="1"/>
    </xf>
    <xf numFmtId="164" fontId="1" fillId="11" borderId="0" xfId="0" applyFont="1" applyFill="1" applyAlignment="1">
      <alignment vertical="center"/>
    </xf>
    <xf numFmtId="178" fontId="23" fillId="0" borderId="2" xfId="0" applyNumberFormat="1" applyFont="1" applyBorder="1" applyAlignment="1">
      <alignment vertical="center" wrapText="1"/>
    </xf>
    <xf numFmtId="176" fontId="23" fillId="11" borderId="2" xfId="0" applyNumberFormat="1" applyFont="1" applyFill="1" applyBorder="1" applyAlignment="1">
      <alignment horizontal="center" vertical="center"/>
    </xf>
    <xf numFmtId="176" fontId="24" fillId="11" borderId="2" xfId="0" applyNumberFormat="1" applyFont="1" applyFill="1" applyBorder="1" applyAlignment="1">
      <alignment horizontal="center" vertical="center"/>
    </xf>
    <xf numFmtId="176" fontId="24" fillId="0" borderId="2" xfId="0" applyNumberFormat="1" applyFont="1" applyFill="1" applyBorder="1" applyAlignment="1">
      <alignment horizontal="center" vertical="center"/>
    </xf>
    <xf numFmtId="176" fontId="24" fillId="12" borderId="2" xfId="0" applyNumberFormat="1" applyFont="1" applyFill="1" applyBorder="1" applyAlignment="1">
      <alignment horizontal="center" vertical="center"/>
    </xf>
    <xf numFmtId="176" fontId="23" fillId="0" borderId="2" xfId="0" applyNumberFormat="1" applyFont="1" applyBorder="1" applyAlignment="1">
      <alignment horizontal="center" vertical="center"/>
    </xf>
    <xf numFmtId="164" fontId="21" fillId="13" borderId="2" xfId="0" applyFont="1" applyFill="1" applyBorder="1" applyAlignment="1">
      <alignment horizontal="center" vertical="center"/>
    </xf>
    <xf numFmtId="174" fontId="23" fillId="13" borderId="2" xfId="0" applyNumberFormat="1" applyFont="1" applyFill="1" applyBorder="1" applyAlignment="1">
      <alignment horizontal="center" vertical="center" wrapText="1"/>
    </xf>
    <xf numFmtId="177" fontId="24" fillId="0" borderId="2" xfId="0" applyNumberFormat="1" applyFont="1" applyBorder="1" applyAlignment="1">
      <alignment horizontal="center" vertical="center" wrapText="1"/>
    </xf>
    <xf numFmtId="164" fontId="23" fillId="0" borderId="2" xfId="0" applyFont="1" applyFill="1" applyBorder="1" applyAlignment="1">
      <alignment horizontal="center" vertical="center"/>
    </xf>
    <xf numFmtId="164" fontId="24" fillId="0" borderId="2" xfId="0" applyFont="1" applyFill="1" applyBorder="1" applyAlignment="1">
      <alignment horizontal="left" vertical="center" wrapText="1"/>
    </xf>
    <xf numFmtId="178" fontId="24" fillId="0" borderId="2" xfId="0" applyNumberFormat="1" applyFont="1" applyFill="1" applyBorder="1" applyAlignment="1">
      <alignment horizontal="center" vertical="center" wrapText="1"/>
    </xf>
    <xf numFmtId="177" fontId="24" fillId="0" borderId="2" xfId="0" applyNumberFormat="1" applyFont="1" applyFill="1" applyBorder="1" applyAlignment="1">
      <alignment horizontal="center" vertical="center" wrapText="1"/>
    </xf>
    <xf numFmtId="164" fontId="23" fillId="0" borderId="2" xfId="0" applyFont="1" applyFill="1" applyBorder="1" applyAlignment="1">
      <alignment horizontal="right" vertical="center" wrapText="1"/>
    </xf>
    <xf numFmtId="177" fontId="23" fillId="0" borderId="2" xfId="0" applyNumberFormat="1" applyFont="1" applyFill="1" applyBorder="1" applyAlignment="1">
      <alignment horizontal="center" vertical="center" wrapText="1"/>
    </xf>
    <xf numFmtId="164" fontId="23" fillId="0" borderId="2" xfId="0" applyFont="1" applyFill="1" applyBorder="1" applyAlignment="1">
      <alignment horizontal="center" vertical="center" wrapText="1"/>
    </xf>
    <xf numFmtId="179" fontId="1" fillId="0" borderId="0" xfId="0" applyNumberFormat="1" applyFont="1" applyBorder="1" applyAlignment="1">
      <alignment vertical="center"/>
    </xf>
    <xf numFmtId="177" fontId="24" fillId="11" borderId="2" xfId="0" applyNumberFormat="1" applyFont="1" applyFill="1" applyBorder="1" applyAlignment="1">
      <alignment horizontal="center" vertical="center" wrapText="1"/>
    </xf>
    <xf numFmtId="177" fontId="23" fillId="0" borderId="2" xfId="0" applyNumberFormat="1" applyFont="1" applyBorder="1" applyAlignment="1">
      <alignment horizontal="center" vertical="center"/>
    </xf>
    <xf numFmtId="180" fontId="23" fillId="0" borderId="2" xfId="0" applyNumberFormat="1" applyFont="1" applyBorder="1" applyAlignment="1">
      <alignment horizontal="center" vertical="center"/>
    </xf>
    <xf numFmtId="164" fontId="24" fillId="0" borderId="2" xfId="0" applyNumberFormat="1" applyFont="1" applyBorder="1" applyAlignment="1">
      <alignment horizontal="center" vertical="center" wrapText="1"/>
    </xf>
    <xf numFmtId="179" fontId="24" fillId="0" borderId="2" xfId="0" applyNumberFormat="1" applyFont="1" applyFill="1" applyBorder="1" applyAlignment="1">
      <alignment horizontal="center" vertical="center" wrapText="1"/>
    </xf>
    <xf numFmtId="164" fontId="24" fillId="0" borderId="2" xfId="0" applyNumberFormat="1" applyFont="1" applyFill="1" applyBorder="1" applyAlignment="1">
      <alignment horizontal="center" vertical="center" wrapText="1"/>
    </xf>
    <xf numFmtId="164" fontId="23" fillId="11" borderId="2" xfId="0" applyNumberFormat="1" applyFont="1" applyFill="1" applyBorder="1" applyAlignment="1">
      <alignment horizontal="center" vertical="center" wrapText="1"/>
    </xf>
    <xf numFmtId="179" fontId="23" fillId="0" borderId="2" xfId="0" applyNumberFormat="1" applyFont="1" applyBorder="1" applyAlignment="1">
      <alignment horizontal="center" vertical="center" wrapText="1"/>
    </xf>
    <xf numFmtId="179" fontId="23" fillId="0" borderId="2" xfId="0" applyNumberFormat="1" applyFont="1" applyBorder="1" applyAlignment="1">
      <alignment horizontal="center" vertical="center"/>
    </xf>
    <xf numFmtId="176" fontId="23" fillId="0" borderId="2" xfId="0" applyNumberFormat="1" applyFont="1" applyBorder="1" applyAlignment="1">
      <alignment horizontal="center" vertical="center"/>
    </xf>
    <xf numFmtId="176" fontId="24" fillId="0" borderId="2" xfId="0" applyNumberFormat="1" applyFont="1" applyFill="1" applyBorder="1" applyAlignment="1">
      <alignment horizontal="center" vertical="center" wrapText="1"/>
    </xf>
    <xf numFmtId="181" fontId="1" fillId="0" borderId="0" xfId="0" applyNumberFormat="1" applyFont="1" applyAlignment="1">
      <alignment vertical="center"/>
    </xf>
    <xf numFmtId="164" fontId="25" fillId="0" borderId="0" xfId="0" applyFont="1" applyAlignment="1">
      <alignment vertical="center"/>
    </xf>
    <xf numFmtId="178" fontId="24" fillId="0" borderId="2" xfId="0" applyNumberFormat="1" applyFont="1" applyBorder="1" applyAlignment="1">
      <alignment horizontal="center" vertical="center" wrapText="1"/>
    </xf>
    <xf numFmtId="168" fontId="1" fillId="0" borderId="0" xfId="0" applyNumberFormat="1" applyFont="1" applyAlignment="1">
      <alignment vertical="center"/>
    </xf>
    <xf numFmtId="164" fontId="24" fillId="11" borderId="2" xfId="0" applyFont="1" applyFill="1" applyBorder="1" applyAlignment="1">
      <alignment horizontal="left" vertical="center" wrapText="1"/>
    </xf>
    <xf numFmtId="178" fontId="24" fillId="11" borderId="2" xfId="0" applyNumberFormat="1" applyFont="1" applyFill="1" applyBorder="1" applyAlignment="1">
      <alignment horizontal="center" vertical="center" wrapText="1"/>
    </xf>
    <xf numFmtId="182" fontId="1" fillId="0" borderId="0" xfId="0" applyNumberFormat="1" applyFont="1" applyAlignment="1">
      <alignment vertical="center"/>
    </xf>
    <xf numFmtId="178" fontId="1" fillId="0" borderId="0" xfId="0" applyNumberFormat="1" applyFont="1" applyAlignment="1">
      <alignment vertical="center"/>
    </xf>
    <xf numFmtId="176" fontId="23" fillId="0" borderId="2" xfId="0" applyNumberFormat="1" applyFont="1" applyFill="1" applyBorder="1" applyAlignment="1">
      <alignment horizontal="center" vertical="center"/>
    </xf>
    <xf numFmtId="178" fontId="24" fillId="0" borderId="0" xfId="0" applyNumberFormat="1" applyFont="1" applyBorder="1" applyAlignment="1">
      <alignment horizontal="center" vertical="center" wrapText="1"/>
    </xf>
    <xf numFmtId="176" fontId="24" fillId="0" borderId="0" xfId="0" applyNumberFormat="1" applyFont="1" applyBorder="1" applyAlignment="1">
      <alignment horizontal="center" vertical="center"/>
    </xf>
    <xf numFmtId="168" fontId="1" fillId="12" borderId="2" xfId="17" applyFill="1" applyBorder="1" applyAlignment="1" applyProtection="1">
      <alignment horizontal="left" vertical="center"/>
      <protection/>
    </xf>
    <xf numFmtId="164" fontId="31" fillId="9" borderId="2" xfId="47" applyFont="1" applyFill="1" applyBorder="1" applyAlignment="1">
      <alignment horizontal="center" vertical="center"/>
      <protection/>
    </xf>
    <xf numFmtId="164" fontId="3" fillId="0" borderId="2" xfId="47" applyFont="1" applyBorder="1" applyAlignment="1">
      <alignment horizontal="center"/>
      <protection/>
    </xf>
    <xf numFmtId="164" fontId="3" fillId="0" borderId="2" xfId="47" applyFont="1" applyFill="1" applyBorder="1" applyAlignment="1">
      <alignment horizontal="center" vertical="center"/>
      <protection/>
    </xf>
    <xf numFmtId="164" fontId="0" fillId="0" borderId="2" xfId="47" applyFont="1" applyBorder="1" applyAlignment="1">
      <alignment horizontal="center" vertical="center"/>
      <protection/>
    </xf>
    <xf numFmtId="164" fontId="0" fillId="0" borderId="2" xfId="47" applyFont="1" applyFill="1" applyBorder="1" applyAlignment="1">
      <alignment horizontal="center" vertical="center" wrapText="1"/>
      <protection/>
    </xf>
    <xf numFmtId="164" fontId="0" fillId="0" borderId="2" xfId="47" applyBorder="1" applyAlignment="1">
      <alignment horizontal="center"/>
      <protection/>
    </xf>
    <xf numFmtId="183" fontId="0" fillId="0" borderId="2" xfId="47" applyNumberFormat="1" applyBorder="1" applyAlignment="1">
      <alignment horizontal="center"/>
      <protection/>
    </xf>
    <xf numFmtId="164" fontId="3" fillId="11" borderId="3" xfId="47" applyFont="1" applyFill="1" applyBorder="1" applyAlignment="1">
      <alignment horizontal="center" vertical="center"/>
      <protection/>
    </xf>
    <xf numFmtId="183" fontId="3" fillId="11" borderId="3" xfId="47" applyNumberFormat="1" applyFont="1" applyFill="1" applyBorder="1" applyAlignment="1">
      <alignment horizontal="center"/>
      <protection/>
    </xf>
    <xf numFmtId="164" fontId="3" fillId="10" borderId="4" xfId="0" applyFont="1" applyFill="1" applyBorder="1" applyAlignment="1">
      <alignment horizontal="center" vertical="center"/>
    </xf>
    <xf numFmtId="168" fontId="17" fillId="10" borderId="4" xfId="17" applyFont="1" applyFill="1" applyBorder="1" applyAlignment="1" applyProtection="1">
      <alignment horizontal="center" vertical="center"/>
      <protection/>
    </xf>
    <xf numFmtId="164" fontId="3" fillId="9" borderId="3" xfId="47" applyFont="1" applyFill="1" applyBorder="1" applyAlignment="1">
      <alignment horizontal="center" vertical="center"/>
      <protection/>
    </xf>
    <xf numFmtId="183" fontId="3" fillId="9" borderId="3" xfId="47" applyNumberFormat="1" applyFont="1" applyFill="1" applyBorder="1" applyAlignment="1">
      <alignment horizontal="center"/>
      <protection/>
    </xf>
    <xf numFmtId="164" fontId="0" fillId="11" borderId="0" xfId="0" applyFill="1" applyAlignment="1">
      <alignment vertical="center"/>
    </xf>
    <xf numFmtId="164" fontId="31" fillId="3" borderId="3" xfId="47" applyFont="1" applyFill="1" applyBorder="1" applyAlignment="1">
      <alignment horizontal="center" vertical="center"/>
      <protection/>
    </xf>
    <xf numFmtId="164" fontId="3" fillId="11" borderId="2" xfId="47" applyFont="1" applyFill="1" applyBorder="1" applyAlignment="1">
      <alignment horizontal="center" vertical="center"/>
      <protection/>
    </xf>
    <xf numFmtId="164" fontId="0" fillId="0" borderId="0" xfId="0" applyFont="1" applyAlignment="1">
      <alignment vertical="center"/>
    </xf>
    <xf numFmtId="164" fontId="0" fillId="0" borderId="2" xfId="47" applyFont="1" applyFill="1" applyBorder="1" applyAlignment="1">
      <alignment horizontal="left" vertical="center" wrapText="1"/>
      <protection/>
    </xf>
    <xf numFmtId="164" fontId="0" fillId="0" borderId="5" xfId="47" applyNumberFormat="1" applyBorder="1" applyAlignment="1">
      <alignment horizontal="center" vertical="center"/>
      <protection/>
    </xf>
    <xf numFmtId="168" fontId="1" fillId="0" borderId="5" xfId="17" applyFill="1" applyBorder="1" applyAlignment="1" applyProtection="1">
      <alignment horizontal="center" vertical="center"/>
      <protection/>
    </xf>
    <xf numFmtId="183" fontId="0" fillId="0" borderId="6" xfId="47" applyNumberFormat="1" applyBorder="1" applyAlignment="1">
      <alignment/>
      <protection/>
    </xf>
    <xf numFmtId="164" fontId="3" fillId="12" borderId="4" xfId="0" applyFont="1" applyFill="1" applyBorder="1" applyAlignment="1">
      <alignment horizontal="center" vertical="center"/>
    </xf>
    <xf numFmtId="164" fontId="32" fillId="0" borderId="0" xfId="0" applyFont="1" applyBorder="1" applyAlignment="1">
      <alignment horizontal="left" vertical="center"/>
    </xf>
    <xf numFmtId="164" fontId="32" fillId="0" borderId="0" xfId="0" applyFont="1" applyAlignment="1">
      <alignment vertical="center"/>
    </xf>
    <xf numFmtId="164" fontId="32" fillId="0" borderId="0" xfId="0" applyFont="1" applyBorder="1" applyAlignment="1">
      <alignment horizontal="center" vertical="center" wrapText="1"/>
    </xf>
    <xf numFmtId="164" fontId="34" fillId="0" borderId="0" xfId="0" applyFont="1" applyBorder="1" applyAlignment="1">
      <alignment horizontal="left" vertical="center"/>
    </xf>
    <xf numFmtId="164" fontId="35" fillId="0" borderId="0" xfId="0" applyFont="1" applyBorder="1" applyAlignment="1">
      <alignment horizontal="left" vertical="center"/>
    </xf>
    <xf numFmtId="164" fontId="36" fillId="0" borderId="0" xfId="0" applyFont="1" applyAlignment="1">
      <alignment vertical="center"/>
    </xf>
    <xf numFmtId="164" fontId="34" fillId="0" borderId="0" xfId="0" applyFont="1" applyAlignment="1">
      <alignment vertical="center"/>
    </xf>
    <xf numFmtId="164" fontId="33" fillId="0" borderId="0" xfId="0" applyFont="1" applyAlignment="1">
      <alignment vertical="center"/>
    </xf>
    <xf numFmtId="164" fontId="32" fillId="0" borderId="0" xfId="0" applyFont="1" applyBorder="1" applyAlignment="1">
      <alignment horizontal="center" vertical="center"/>
    </xf>
    <xf numFmtId="164" fontId="3" fillId="0" borderId="4" xfId="0" applyFont="1" applyBorder="1" applyAlignment="1">
      <alignment horizontal="center" vertical="center"/>
    </xf>
    <xf numFmtId="168" fontId="17" fillId="0" borderId="4" xfId="17" applyFont="1" applyFill="1" applyBorder="1" applyAlignment="1" applyProtection="1">
      <alignment horizontal="center" vertical="center"/>
      <protection/>
    </xf>
    <xf numFmtId="164" fontId="0" fillId="0" borderId="0" xfId="0" applyAlignment="1">
      <alignment vertical="center"/>
    </xf>
    <xf numFmtId="164" fontId="37" fillId="4" borderId="2" xfId="0" applyFont="1" applyFill="1" applyBorder="1" applyAlignment="1">
      <alignment horizontal="center" vertical="center" wrapText="1"/>
    </xf>
    <xf numFmtId="164" fontId="0" fillId="4" borderId="2" xfId="0" applyFont="1" applyFill="1" applyBorder="1" applyAlignment="1">
      <alignment horizontal="center" vertical="center"/>
    </xf>
    <xf numFmtId="164" fontId="0" fillId="4" borderId="7" xfId="0" applyFont="1" applyFill="1" applyBorder="1" applyAlignment="1">
      <alignment/>
    </xf>
    <xf numFmtId="164" fontId="0" fillId="0" borderId="0" xfId="0" applyAlignment="1">
      <alignment/>
    </xf>
    <xf numFmtId="164" fontId="37" fillId="0" borderId="7" xfId="0" applyFont="1" applyBorder="1" applyAlignment="1">
      <alignment horizontal="center" vertical="center" wrapText="1"/>
    </xf>
    <xf numFmtId="164" fontId="36" fillId="0" borderId="7" xfId="0" applyFont="1" applyBorder="1" applyAlignment="1">
      <alignment vertical="center" wrapText="1"/>
    </xf>
    <xf numFmtId="164" fontId="36" fillId="0" borderId="7" xfId="0" applyFont="1" applyBorder="1" applyAlignment="1">
      <alignment horizontal="center" vertical="center" wrapText="1"/>
    </xf>
    <xf numFmtId="168" fontId="1" fillId="0" borderId="7" xfId="17" applyFill="1" applyBorder="1" applyAlignment="1" applyProtection="1">
      <alignment vertical="center"/>
      <protection/>
    </xf>
    <xf numFmtId="164" fontId="36" fillId="0" borderId="7" xfId="0" applyFont="1" applyBorder="1" applyAlignment="1">
      <alignment vertical="center"/>
    </xf>
    <xf numFmtId="164" fontId="36" fillId="0" borderId="7" xfId="0" applyFont="1" applyFill="1" applyBorder="1" applyAlignment="1">
      <alignment horizontal="center" vertical="center" wrapText="1"/>
    </xf>
    <xf numFmtId="164" fontId="0" fillId="0" borderId="7" xfId="0" applyBorder="1" applyAlignment="1">
      <alignment horizontal="center" vertical="center"/>
    </xf>
    <xf numFmtId="164" fontId="0" fillId="0" borderId="7" xfId="0" applyBorder="1" applyAlignment="1">
      <alignment vertical="center"/>
    </xf>
    <xf numFmtId="168" fontId="1" fillId="0" borderId="2" xfId="17" applyFill="1" applyBorder="1" applyAlignment="1" applyProtection="1">
      <alignment vertical="center"/>
      <protection/>
    </xf>
    <xf numFmtId="164" fontId="38" fillId="0" borderId="7" xfId="0" applyFont="1" applyBorder="1" applyAlignment="1">
      <alignment horizontal="center" vertical="center" wrapText="1"/>
    </xf>
    <xf numFmtId="164" fontId="36" fillId="0" borderId="7" xfId="0" applyFont="1" applyBorder="1" applyAlignment="1">
      <alignment vertical="center" wrapText="1"/>
    </xf>
    <xf numFmtId="164" fontId="36" fillId="0" borderId="2" xfId="0" applyFont="1" applyBorder="1" applyAlignment="1">
      <alignment vertical="center" wrapText="1"/>
    </xf>
    <xf numFmtId="164" fontId="36" fillId="0" borderId="2" xfId="0" applyFont="1" applyBorder="1" applyAlignment="1">
      <alignment horizontal="center" vertical="center" wrapText="1"/>
    </xf>
    <xf numFmtId="164" fontId="24" fillId="0" borderId="2" xfId="0" applyFont="1" applyBorder="1" applyAlignment="1">
      <alignment vertical="center" wrapText="1"/>
    </xf>
    <xf numFmtId="164" fontId="38" fillId="0" borderId="2" xfId="0" applyFont="1" applyBorder="1" applyAlignment="1">
      <alignment horizontal="center" vertical="center" wrapText="1"/>
    </xf>
    <xf numFmtId="164" fontId="42" fillId="0" borderId="2" xfId="0" applyFont="1" applyBorder="1" applyAlignment="1">
      <alignment vertical="center" wrapText="1"/>
    </xf>
    <xf numFmtId="164" fontId="42" fillId="0" borderId="2" xfId="0" applyFont="1" applyBorder="1" applyAlignment="1">
      <alignment horizontal="center" vertical="center" wrapText="1"/>
    </xf>
    <xf numFmtId="164" fontId="37" fillId="14" borderId="2" xfId="0" applyFont="1" applyFill="1" applyBorder="1" applyAlignment="1">
      <alignment horizontal="center" vertical="center" wrapText="1"/>
    </xf>
    <xf numFmtId="164" fontId="36" fillId="14" borderId="2" xfId="0" applyFont="1" applyFill="1" applyBorder="1" applyAlignment="1">
      <alignment horizontal="center" vertical="center" wrapText="1"/>
    </xf>
    <xf numFmtId="168" fontId="1" fillId="14" borderId="2" xfId="17" applyFill="1" applyBorder="1" applyAlignment="1" applyProtection="1">
      <alignment vertical="center"/>
      <protection/>
    </xf>
    <xf numFmtId="164" fontId="0" fillId="14" borderId="0" xfId="0" applyFill="1" applyAlignment="1">
      <alignment/>
    </xf>
    <xf numFmtId="164" fontId="0" fillId="14" borderId="0" xfId="0" applyFill="1" applyAlignment="1">
      <alignment vertical="center"/>
    </xf>
    <xf numFmtId="164" fontId="37" fillId="0" borderId="2" xfId="0" applyFont="1" applyFill="1" applyBorder="1" applyAlignment="1">
      <alignment horizontal="center" vertical="center" wrapText="1"/>
    </xf>
    <xf numFmtId="164" fontId="0" fillId="0" borderId="0" xfId="0" applyFill="1" applyAlignment="1">
      <alignment/>
    </xf>
    <xf numFmtId="164" fontId="0" fillId="0" borderId="0" xfId="0" applyFill="1" applyAlignment="1">
      <alignment vertical="center"/>
    </xf>
    <xf numFmtId="164" fontId="37" fillId="0" borderId="2" xfId="0" applyFont="1" applyBorder="1" applyAlignment="1">
      <alignment horizontal="center" vertical="center" wrapText="1"/>
    </xf>
    <xf numFmtId="164" fontId="0" fillId="0" borderId="8" xfId="0" applyFont="1" applyBorder="1" applyAlignment="1">
      <alignment horizontal="justify" vertical="center"/>
    </xf>
    <xf numFmtId="164" fontId="0" fillId="0" borderId="8" xfId="0" applyFont="1" applyBorder="1" applyAlignment="1">
      <alignment horizontal="center" vertical="center"/>
    </xf>
    <xf numFmtId="164" fontId="36" fillId="0" borderId="7" xfId="0" applyFont="1" applyBorder="1" applyAlignment="1">
      <alignment horizontal="center" vertical="center"/>
    </xf>
    <xf numFmtId="164" fontId="0" fillId="0" borderId="7" xfId="0" applyFont="1" applyBorder="1" applyAlignment="1">
      <alignment horizontal="left" vertical="center"/>
    </xf>
    <xf numFmtId="164" fontId="36" fillId="0" borderId="7" xfId="0" applyFont="1" applyBorder="1" applyAlignment="1">
      <alignment horizontal="center"/>
    </xf>
    <xf numFmtId="164" fontId="0" fillId="0" borderId="7" xfId="0" applyBorder="1" applyAlignment="1">
      <alignment horizontal="center"/>
    </xf>
    <xf numFmtId="164" fontId="38" fillId="0" borderId="0" xfId="0" applyFont="1" applyAlignment="1">
      <alignment vertical="center"/>
    </xf>
    <xf numFmtId="164" fontId="0" fillId="0" borderId="0" xfId="0" applyFont="1" applyAlignment="1">
      <alignment horizontal="justify" vertical="center"/>
    </xf>
    <xf numFmtId="164" fontId="36" fillId="0" borderId="0" xfId="0" applyFont="1" applyAlignment="1">
      <alignment/>
    </xf>
    <xf numFmtId="164" fontId="43" fillId="0" borderId="0" xfId="0" applyFont="1" applyBorder="1" applyAlignment="1">
      <alignment horizontal="center" vertical="center" indent="5"/>
    </xf>
    <xf numFmtId="164" fontId="44" fillId="4" borderId="2" xfId="0" applyFont="1" applyFill="1" applyBorder="1" applyAlignment="1">
      <alignment horizontal="center" vertical="center"/>
    </xf>
    <xf numFmtId="164" fontId="0" fillId="4" borderId="0" xfId="0" applyFont="1" applyFill="1" applyAlignment="1">
      <alignment/>
    </xf>
    <xf numFmtId="164" fontId="36" fillId="0" borderId="2" xfId="0" applyFont="1" applyBorder="1" applyAlignment="1">
      <alignment horizontal="justify" vertical="center" wrapText="1"/>
    </xf>
    <xf numFmtId="168" fontId="1" fillId="0" borderId="2" xfId="17" applyFill="1" applyBorder="1" applyAlignment="1" applyProtection="1">
      <alignment/>
      <protection/>
    </xf>
    <xf numFmtId="164" fontId="36" fillId="0" borderId="7" xfId="0" applyFont="1" applyBorder="1" applyAlignment="1">
      <alignment/>
    </xf>
    <xf numFmtId="164" fontId="36" fillId="0" borderId="7" xfId="0" applyFont="1" applyBorder="1" applyAlignment="1">
      <alignment horizontal="center"/>
    </xf>
    <xf numFmtId="168" fontId="0" fillId="0" borderId="7" xfId="0" applyNumberFormat="1" applyBorder="1" applyAlignment="1">
      <alignment/>
    </xf>
    <xf numFmtId="164" fontId="24" fillId="0" borderId="7" xfId="0" applyFont="1" applyBorder="1" applyAlignment="1">
      <alignment wrapText="1"/>
    </xf>
    <xf numFmtId="164" fontId="45" fillId="0" borderId="0" xfId="0" applyFont="1" applyAlignment="1">
      <alignment vertical="center"/>
    </xf>
    <xf numFmtId="164" fontId="0" fillId="0" borderId="0" xfId="0" applyFont="1" applyBorder="1" applyAlignment="1">
      <alignment horizontal="center" vertical="center"/>
    </xf>
    <xf numFmtId="168" fontId="0" fillId="0" borderId="0" xfId="0" applyNumberFormat="1" applyAlignment="1">
      <alignment vertical="center"/>
    </xf>
    <xf numFmtId="164" fontId="37" fillId="0" borderId="7" xfId="0" applyFont="1" applyFill="1" applyBorder="1" applyAlignment="1">
      <alignment horizontal="center" vertical="center" wrapText="1"/>
    </xf>
    <xf numFmtId="164" fontId="0" fillId="0" borderId="7" xfId="0" applyFont="1" applyFill="1" applyBorder="1" applyAlignment="1">
      <alignment horizontal="center" vertical="center"/>
    </xf>
    <xf numFmtId="164" fontId="0" fillId="0" borderId="7" xfId="0" applyFill="1" applyBorder="1" applyAlignment="1">
      <alignment/>
    </xf>
    <xf numFmtId="164" fontId="0" fillId="0" borderId="7" xfId="0" applyFont="1" applyFill="1" applyBorder="1" applyAlignment="1">
      <alignment vertical="center"/>
    </xf>
    <xf numFmtId="164" fontId="9" fillId="0" borderId="7" xfId="0" applyFont="1" applyBorder="1" applyAlignment="1">
      <alignment horizontal="justify" vertical="center"/>
    </xf>
    <xf numFmtId="164" fontId="9" fillId="0" borderId="7" xfId="0" applyFont="1" applyBorder="1" applyAlignment="1">
      <alignment horizontal="center" vertical="center"/>
    </xf>
    <xf numFmtId="164" fontId="9" fillId="0" borderId="7" xfId="0" applyFont="1" applyBorder="1" applyAlignment="1">
      <alignment vertical="center"/>
    </xf>
    <xf numFmtId="164" fontId="45" fillId="0" borderId="7" xfId="0" applyFont="1" applyBorder="1" applyAlignment="1">
      <alignment vertical="center"/>
    </xf>
    <xf numFmtId="164" fontId="0" fillId="0" borderId="7" xfId="0" applyBorder="1" applyAlignment="1">
      <alignment/>
    </xf>
    <xf numFmtId="164" fontId="0" fillId="0" borderId="7" xfId="0" applyFont="1" applyBorder="1" applyAlignment="1">
      <alignment horizontal="center"/>
    </xf>
    <xf numFmtId="168" fontId="1" fillId="0" borderId="7" xfId="17" applyFill="1" applyBorder="1" applyAlignment="1" applyProtection="1">
      <alignment/>
      <protection/>
    </xf>
  </cellXfs>
  <cellStyles count="60">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Acento 1" xfId="24"/>
    <cellStyle name="Atenção 1" xfId="25"/>
    <cellStyle name="Bad 1" xfId="26"/>
    <cellStyle name="Bom 1" xfId="27"/>
    <cellStyle name="Destaque 1 1" xfId="28"/>
    <cellStyle name="Destaque 2 1" xfId="29"/>
    <cellStyle name="Destaque 3 1" xfId="30"/>
    <cellStyle name="Erro 1" xfId="31"/>
    <cellStyle name="Error 1" xfId="32"/>
    <cellStyle name="Footnote 1" xfId="33"/>
    <cellStyle name="Good 1" xfId="34"/>
    <cellStyle name="Heading 1 1" xfId="35"/>
    <cellStyle name="Heading 2 1" xfId="36"/>
    <cellStyle name="Heading 3" xfId="37"/>
    <cellStyle name="Hiperlink 2" xfId="38"/>
    <cellStyle name="Moeda 2" xfId="39"/>
    <cellStyle name="Moeda 2 2" xfId="40"/>
    <cellStyle name="Moeda 2 3" xfId="41"/>
    <cellStyle name="Moeda 3" xfId="42"/>
    <cellStyle name="Moeda 3 2" xfId="43"/>
    <cellStyle name="Moeda 3 3" xfId="44"/>
    <cellStyle name="Neutral 1" xfId="45"/>
    <cellStyle name="Neutro 1" xfId="46"/>
    <cellStyle name="Normal 2" xfId="47"/>
    <cellStyle name="Normal 2 2" xfId="48"/>
    <cellStyle name="Normal 2 3" xfId="49"/>
    <cellStyle name="Normal 2 4" xfId="50"/>
    <cellStyle name="Normal 3" xfId="51"/>
    <cellStyle name="Nota 1" xfId="52"/>
    <cellStyle name="Nota de rodapé 1" xfId="53"/>
    <cellStyle name="Note 1" xfId="54"/>
    <cellStyle name="Porcentagem 2" xfId="55"/>
    <cellStyle name="Porcentagem 2 2" xfId="56"/>
    <cellStyle name="Porcentagem 3" xfId="57"/>
    <cellStyle name="Ruim 1" xfId="58"/>
    <cellStyle name="Separador de milhares" xfId="59"/>
    <cellStyle name="Status 1" xfId="60"/>
    <cellStyle name="Status 2" xfId="61"/>
    <cellStyle name="Text 1" xfId="62"/>
    <cellStyle name="Texto 1" xfId="63"/>
    <cellStyle name="Título 1 1" xfId="64"/>
    <cellStyle name="Título 2 1" xfId="65"/>
    <cellStyle name="Título 3" xfId="66"/>
    <cellStyle name="Valor da tabela dinâmica" xfId="67"/>
    <cellStyle name="Vírgula 2" xfId="68"/>
    <cellStyle name="Vírgula 2 2" xfId="69"/>
    <cellStyle name="Vírgula 3" xfId="70"/>
    <cellStyle name="Vírgula 3 2" xfId="71"/>
    <cellStyle name="Vírgula 3 3" xfId="72"/>
    <cellStyle name="Warning 1" xfId="73"/>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Users\Zunaria\Documents\Editais\IFES%20V%20Velha\Reajuste%202013\Manuten&#231;&#227;o\Reajuste%20Planilha%20Ifes%20Vila%20Velha%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ilha de Custos"/>
      <sheetName val="Quadro Resumo"/>
      <sheetName val="Materiais e Equipamentos"/>
      <sheetName val="Diferença Salari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3:G42"/>
  <sheetViews>
    <sheetView view="pageBreakPreview" zoomScaleSheetLayoutView="100" workbookViewId="0" topLeftCell="A1">
      <selection activeCell="G20" sqref="G20"/>
    </sheetView>
  </sheetViews>
  <sheetFormatPr defaultColWidth="9.140625" defaultRowHeight="12.75"/>
  <cols>
    <col min="1" max="1" width="15.421875" style="1" customWidth="1"/>
    <col min="2" max="2" width="11.00390625" style="1" customWidth="1"/>
    <col min="3" max="3" width="18.00390625" style="1" customWidth="1"/>
    <col min="4" max="5" width="21.421875" style="1" customWidth="1"/>
    <col min="6" max="6" width="2.57421875" style="1" customWidth="1"/>
    <col min="7" max="16384" width="9.00390625" style="1" customWidth="1"/>
  </cols>
  <sheetData>
    <row r="1" s="2" customFormat="1" ht="11.25"/>
    <row r="2" s="2" customFormat="1" ht="11.25"/>
    <row r="3" spans="2:5" s="2" customFormat="1" ht="11.25">
      <c r="B3" s="3"/>
      <c r="C3" s="3"/>
      <c r="D3" s="3"/>
      <c r="E3" s="3"/>
    </row>
    <row r="4" spans="2:5" s="2" customFormat="1" ht="11.25">
      <c r="B4" s="3"/>
      <c r="C4" s="3"/>
      <c r="D4" s="3"/>
      <c r="E4" s="3"/>
    </row>
    <row r="5" spans="2:5" s="2" customFormat="1" ht="11.25">
      <c r="B5" s="3"/>
      <c r="C5" s="3"/>
      <c r="D5" s="3"/>
      <c r="E5" s="3"/>
    </row>
    <row r="6" spans="1:6" s="2" customFormat="1" ht="11.25">
      <c r="A6" s="3"/>
      <c r="B6" s="3"/>
      <c r="C6" s="3"/>
      <c r="D6" s="3"/>
      <c r="E6" s="3"/>
      <c r="F6" s="3"/>
    </row>
    <row r="7" spans="1:7" s="2" customFormat="1" ht="11.25">
      <c r="A7" s="4" t="s">
        <v>0</v>
      </c>
      <c r="B7" s="4"/>
      <c r="C7" s="4"/>
      <c r="D7" s="4"/>
      <c r="E7" s="4"/>
      <c r="F7" s="4"/>
      <c r="G7" s="4"/>
    </row>
    <row r="8" spans="1:7" s="2" customFormat="1" ht="11.25">
      <c r="A8" s="4" t="s">
        <v>1</v>
      </c>
      <c r="B8" s="4"/>
      <c r="C8" s="4"/>
      <c r="D8" s="4"/>
      <c r="E8" s="4"/>
      <c r="F8" s="4"/>
      <c r="G8" s="4"/>
    </row>
    <row r="9" s="2" customFormat="1" ht="11.25"/>
    <row r="10" spans="1:6" s="2" customFormat="1" ht="12.75">
      <c r="A10" s="5" t="s">
        <v>2</v>
      </c>
      <c r="B10" s="5"/>
      <c r="C10" s="5"/>
      <c r="D10" s="5"/>
      <c r="E10" s="5"/>
      <c r="F10" s="1"/>
    </row>
    <row r="12" spans="1:5" ht="25.5" customHeight="1">
      <c r="A12" s="6" t="s">
        <v>3</v>
      </c>
      <c r="B12" s="6"/>
      <c r="C12" s="6" t="s">
        <v>4</v>
      </c>
      <c r="D12" s="6" t="s">
        <v>5</v>
      </c>
      <c r="E12" s="6" t="s">
        <v>6</v>
      </c>
    </row>
    <row r="13" spans="1:5" ht="14.25">
      <c r="A13" s="7" t="s">
        <v>7</v>
      </c>
      <c r="B13" s="7"/>
      <c r="C13" s="8">
        <v>6</v>
      </c>
      <c r="D13" s="9"/>
      <c r="E13" s="9"/>
    </row>
    <row r="14" spans="1:5" ht="14.25">
      <c r="A14" s="7" t="s">
        <v>8</v>
      </c>
      <c r="B14" s="7"/>
      <c r="C14" s="8">
        <v>1</v>
      </c>
      <c r="D14" s="9"/>
      <c r="E14" s="9"/>
    </row>
    <row r="15" spans="1:5" ht="14.25">
      <c r="A15" s="7" t="s">
        <v>9</v>
      </c>
      <c r="B15" s="7"/>
      <c r="C15" s="8">
        <v>1</v>
      </c>
      <c r="D15" s="9"/>
      <c r="E15" s="9"/>
    </row>
    <row r="16" spans="1:5" ht="14.25">
      <c r="A16" s="7" t="s">
        <v>10</v>
      </c>
      <c r="B16" s="7"/>
      <c r="C16" s="8">
        <v>1</v>
      </c>
      <c r="D16" s="9"/>
      <c r="E16" s="9"/>
    </row>
    <row r="17" spans="1:5" ht="12.75">
      <c r="A17" s="10" t="s">
        <v>11</v>
      </c>
      <c r="B17" s="10"/>
      <c r="C17" s="10"/>
      <c r="D17" s="10"/>
      <c r="E17" s="11">
        <f>E16+E15+E14+E13</f>
        <v>0</v>
      </c>
    </row>
    <row r="18" spans="1:5" ht="12.75">
      <c r="A18" s="10" t="s">
        <v>12</v>
      </c>
      <c r="B18" s="10"/>
      <c r="C18" s="10"/>
      <c r="D18" s="10"/>
      <c r="E18" s="11">
        <f>E17*12</f>
        <v>0</v>
      </c>
    </row>
    <row r="19" spans="1:6" ht="12.75">
      <c r="A19" s="12"/>
      <c r="B19" s="13"/>
      <c r="C19" s="14"/>
      <c r="D19" s="15"/>
      <c r="E19" s="15"/>
      <c r="F19" s="16"/>
    </row>
    <row r="20" spans="1:6" s="16" customFormat="1" ht="14.25">
      <c r="A20" s="17"/>
      <c r="B20" s="17"/>
      <c r="C20" s="17"/>
      <c r="D20" s="17"/>
      <c r="E20" s="17"/>
      <c r="F20" s="1"/>
    </row>
    <row r="21" spans="1:6" ht="14.25">
      <c r="A21" s="4"/>
      <c r="B21" s="4"/>
      <c r="C21" s="4"/>
      <c r="D21" s="4"/>
      <c r="E21" s="4"/>
      <c r="F21" s="4"/>
    </row>
    <row r="22" spans="1:6" ht="14.25">
      <c r="A22" s="4"/>
      <c r="B22" s="4"/>
      <c r="C22" s="4"/>
      <c r="D22" s="4"/>
      <c r="E22" s="4"/>
      <c r="F22" s="4"/>
    </row>
    <row r="23" spans="1:6" ht="14.25">
      <c r="A23" s="18"/>
      <c r="B23" s="18"/>
      <c r="C23" s="18"/>
      <c r="D23" s="18"/>
      <c r="E23" s="18"/>
      <c r="F23" s="19"/>
    </row>
    <row r="24" spans="1:6" s="19" customFormat="1" ht="12.75">
      <c r="A24" s="1"/>
      <c r="B24" s="1"/>
      <c r="C24" s="1"/>
      <c r="D24" s="20"/>
      <c r="E24" s="20"/>
      <c r="F24" s="1"/>
    </row>
    <row r="30" ht="12.75" customHeight="1"/>
    <row r="35" ht="12.75">
      <c r="F35" s="21"/>
    </row>
    <row r="36" spans="1:6" s="21" customFormat="1" ht="12.75">
      <c r="A36" s="1"/>
      <c r="B36" s="1"/>
      <c r="C36" s="1"/>
      <c r="D36" s="1"/>
      <c r="E36" s="1"/>
      <c r="F36" s="1"/>
    </row>
    <row r="37" ht="12.75">
      <c r="F37" s="2"/>
    </row>
    <row r="38" spans="1:5" s="2" customFormat="1" ht="12.75">
      <c r="A38" s="1"/>
      <c r="B38" s="1"/>
      <c r="C38" s="1"/>
      <c r="D38" s="1"/>
      <c r="E38" s="1"/>
    </row>
    <row r="39" spans="1:5" s="2" customFormat="1" ht="12.75">
      <c r="A39" s="1"/>
      <c r="B39" s="1"/>
      <c r="C39" s="1"/>
      <c r="D39" s="1"/>
      <c r="E39" s="1"/>
    </row>
    <row r="40" spans="1:5" s="2" customFormat="1" ht="12.75">
      <c r="A40" s="1"/>
      <c r="B40" s="1"/>
      <c r="C40" s="1"/>
      <c r="D40" s="1"/>
      <c r="E40" s="1"/>
    </row>
    <row r="41" spans="1:5" s="2" customFormat="1" ht="12.75">
      <c r="A41" s="1"/>
      <c r="B41" s="1"/>
      <c r="C41" s="1"/>
      <c r="D41" s="1"/>
      <c r="E41" s="1"/>
    </row>
    <row r="42" spans="1:6" s="2" customFormat="1" ht="12.75">
      <c r="A42" s="1"/>
      <c r="B42" s="1"/>
      <c r="C42" s="1"/>
      <c r="D42" s="1"/>
      <c r="E42" s="1"/>
      <c r="F42" s="1"/>
    </row>
  </sheetData>
  <sheetProtection selectLockedCells="1" selectUnlockedCells="1"/>
  <mergeCells count="18">
    <mergeCell ref="B3:E3"/>
    <mergeCell ref="B4:E4"/>
    <mergeCell ref="B5:E5"/>
    <mergeCell ref="A6:F6"/>
    <mergeCell ref="A7:G7"/>
    <mergeCell ref="A8:G8"/>
    <mergeCell ref="A10:E10"/>
    <mergeCell ref="A12:B12"/>
    <mergeCell ref="A13:B13"/>
    <mergeCell ref="A14:B14"/>
    <mergeCell ref="A15:B15"/>
    <mergeCell ref="A16:B16"/>
    <mergeCell ref="A17:D17"/>
    <mergeCell ref="A18:D18"/>
    <mergeCell ref="A20:E20"/>
    <mergeCell ref="A21:F21"/>
    <mergeCell ref="A22:F22"/>
    <mergeCell ref="A23:E23"/>
  </mergeCells>
  <printOptions/>
  <pageMargins left="0.7875" right="0.7875" top="0.9840277777777777" bottom="0.9840277777777777" header="0.5118055555555555" footer="0.5118055555555555"/>
  <pageSetup horizontalDpi="300" verticalDpi="300" orientation="portrait" paperSize="9" scale="67"/>
</worksheet>
</file>

<file path=xl/worksheets/sheet2.xml><?xml version="1.0" encoding="utf-8"?>
<worksheet xmlns="http://schemas.openxmlformats.org/spreadsheetml/2006/main" xmlns:r="http://schemas.openxmlformats.org/officeDocument/2006/relationships">
  <dimension ref="A1:L128"/>
  <sheetViews>
    <sheetView view="pageBreakPreview" zoomScaleNormal="120" zoomScaleSheetLayoutView="100" workbookViewId="0" topLeftCell="A1">
      <selection activeCell="A37" sqref="A37"/>
    </sheetView>
  </sheetViews>
  <sheetFormatPr defaultColWidth="9.140625" defaultRowHeight="12.75" customHeight="1"/>
  <cols>
    <col min="1" max="1" width="4.00390625" style="22" customWidth="1"/>
    <col min="2" max="2" width="23.140625" style="23" customWidth="1"/>
    <col min="3" max="3" width="19.57421875" style="23" customWidth="1"/>
    <col min="4" max="4" width="24.57421875" style="23" customWidth="1"/>
    <col min="5" max="5" width="15.28125" style="23" customWidth="1"/>
    <col min="6" max="6" width="11.421875" style="23" customWidth="1"/>
    <col min="7" max="8" width="13.421875" style="23" customWidth="1"/>
    <col min="9" max="16384" width="11.421875" style="23" customWidth="1"/>
  </cols>
  <sheetData>
    <row r="1" spans="1:6" ht="32.25" customHeight="1">
      <c r="A1" s="24" t="s">
        <v>13</v>
      </c>
      <c r="B1" s="24"/>
      <c r="C1" s="24"/>
      <c r="D1" s="24"/>
      <c r="E1" s="24"/>
      <c r="F1" s="25"/>
    </row>
    <row r="2" spans="1:6" ht="14.25" customHeight="1">
      <c r="A2" s="26" t="s">
        <v>14</v>
      </c>
      <c r="B2" s="26"/>
      <c r="C2" s="26"/>
      <c r="D2" s="26"/>
      <c r="E2" s="26"/>
      <c r="F2" s="25"/>
    </row>
    <row r="3" spans="1:6" ht="14.25" customHeight="1">
      <c r="A3" s="27" t="s">
        <v>15</v>
      </c>
      <c r="B3" s="28" t="s">
        <v>16</v>
      </c>
      <c r="C3" s="28"/>
      <c r="D3" s="29"/>
      <c r="E3" s="29"/>
      <c r="F3" s="25"/>
    </row>
    <row r="4" spans="1:6" ht="12.75" customHeight="1">
      <c r="A4" s="27" t="s">
        <v>17</v>
      </c>
      <c r="B4" s="28" t="s">
        <v>18</v>
      </c>
      <c r="C4" s="28"/>
      <c r="D4" s="30" t="s">
        <v>19</v>
      </c>
      <c r="E4" s="30"/>
      <c r="F4" s="25"/>
    </row>
    <row r="5" spans="1:6" ht="26.25" customHeight="1">
      <c r="A5" s="27" t="s">
        <v>20</v>
      </c>
      <c r="B5" s="28" t="s">
        <v>21</v>
      </c>
      <c r="C5" s="28"/>
      <c r="D5" s="30"/>
      <c r="E5" s="30"/>
      <c r="F5" s="25"/>
    </row>
    <row r="6" spans="1:6" ht="12.75" customHeight="1">
      <c r="A6" s="27" t="s">
        <v>22</v>
      </c>
      <c r="B6" s="28" t="s">
        <v>23</v>
      </c>
      <c r="C6" s="28"/>
      <c r="D6" s="30">
        <v>12</v>
      </c>
      <c r="E6" s="30"/>
      <c r="F6" s="25"/>
    </row>
    <row r="7" spans="1:6" ht="12.75" customHeight="1">
      <c r="A7" s="31"/>
      <c r="B7" s="31"/>
      <c r="C7" s="31"/>
      <c r="D7" s="31"/>
      <c r="E7" s="31"/>
      <c r="F7" s="25"/>
    </row>
    <row r="8" spans="1:6" ht="15.75" customHeight="1">
      <c r="A8" s="32" t="s">
        <v>24</v>
      </c>
      <c r="B8" s="32"/>
      <c r="C8" s="32"/>
      <c r="D8" s="32"/>
      <c r="E8" s="32"/>
      <c r="F8" s="25"/>
    </row>
    <row r="9" spans="1:6" ht="35.25" customHeight="1">
      <c r="A9" s="33" t="s">
        <v>25</v>
      </c>
      <c r="B9" s="33"/>
      <c r="C9" s="27" t="s">
        <v>26</v>
      </c>
      <c r="D9" s="34" t="s">
        <v>27</v>
      </c>
      <c r="E9" s="34"/>
      <c r="F9" s="25"/>
    </row>
    <row r="10" spans="1:6" ht="39" customHeight="1">
      <c r="A10" s="35" t="s">
        <v>7</v>
      </c>
      <c r="B10" s="35"/>
      <c r="C10" s="36" t="s">
        <v>28</v>
      </c>
      <c r="D10" s="36">
        <v>6</v>
      </c>
      <c r="E10" s="36"/>
      <c r="F10" s="25"/>
    </row>
    <row r="11" spans="1:6" ht="12.75" customHeight="1">
      <c r="A11" s="31"/>
      <c r="B11" s="31"/>
      <c r="C11" s="31"/>
      <c r="D11" s="31"/>
      <c r="E11" s="31"/>
      <c r="F11" s="25"/>
    </row>
    <row r="12" spans="1:6" ht="15.75" customHeight="1">
      <c r="A12" s="32" t="s">
        <v>29</v>
      </c>
      <c r="B12" s="32"/>
      <c r="C12" s="32"/>
      <c r="D12" s="32"/>
      <c r="E12" s="32"/>
      <c r="F12" s="25"/>
    </row>
    <row r="13" spans="1:6" ht="12.75" customHeight="1">
      <c r="A13" s="27" t="s">
        <v>30</v>
      </c>
      <c r="B13" s="27"/>
      <c r="C13" s="27"/>
      <c r="D13" s="27"/>
      <c r="E13" s="27"/>
      <c r="F13" s="25"/>
    </row>
    <row r="14" spans="1:6" ht="26.25" customHeight="1">
      <c r="A14" s="27">
        <v>1</v>
      </c>
      <c r="B14" s="37" t="s">
        <v>31</v>
      </c>
      <c r="C14" s="37"/>
      <c r="D14" s="38" t="s">
        <v>32</v>
      </c>
      <c r="E14" s="38"/>
      <c r="F14" s="25"/>
    </row>
    <row r="15" spans="1:6" ht="14.25" customHeight="1">
      <c r="A15" s="27">
        <v>2</v>
      </c>
      <c r="B15" s="28" t="s">
        <v>33</v>
      </c>
      <c r="C15" s="28"/>
      <c r="D15" s="39" t="s">
        <v>34</v>
      </c>
      <c r="E15" s="39"/>
      <c r="F15" s="25"/>
    </row>
    <row r="16" spans="1:6" ht="14.25" customHeight="1">
      <c r="A16" s="27">
        <v>3</v>
      </c>
      <c r="B16" s="33" t="s">
        <v>35</v>
      </c>
      <c r="C16" s="33"/>
      <c r="D16" s="40"/>
      <c r="E16" s="40"/>
      <c r="F16" s="25"/>
    </row>
    <row r="17" spans="1:6" ht="26.25" customHeight="1">
      <c r="A17" s="27">
        <v>4</v>
      </c>
      <c r="B17" s="28" t="s">
        <v>36</v>
      </c>
      <c r="C17" s="28"/>
      <c r="D17" s="38" t="s">
        <v>32</v>
      </c>
      <c r="E17" s="38"/>
      <c r="F17" s="25"/>
    </row>
    <row r="18" spans="1:6" ht="12.75" customHeight="1">
      <c r="A18" s="27">
        <v>5</v>
      </c>
      <c r="B18" s="28" t="s">
        <v>37</v>
      </c>
      <c r="C18" s="28"/>
      <c r="D18" s="41">
        <v>44562</v>
      </c>
      <c r="E18" s="41"/>
      <c r="F18" s="25"/>
    </row>
    <row r="19" spans="1:6" ht="12.75" customHeight="1">
      <c r="A19" s="31"/>
      <c r="B19" s="31"/>
      <c r="C19" s="31"/>
      <c r="D19" s="31"/>
      <c r="E19" s="31"/>
      <c r="F19" s="25"/>
    </row>
    <row r="20" spans="1:6" ht="15.75" customHeight="1">
      <c r="A20" s="32" t="s">
        <v>38</v>
      </c>
      <c r="B20" s="32"/>
      <c r="C20" s="32"/>
      <c r="D20" s="32"/>
      <c r="E20" s="42" t="s">
        <v>39</v>
      </c>
      <c r="F20" s="25"/>
    </row>
    <row r="21" spans="1:6" ht="12.75" customHeight="1">
      <c r="A21" s="27" t="s">
        <v>40</v>
      </c>
      <c r="B21" s="27"/>
      <c r="C21" s="27"/>
      <c r="D21" s="27"/>
      <c r="E21" s="27"/>
      <c r="F21" s="25"/>
    </row>
    <row r="22" spans="1:12" ht="13.5" customHeight="1">
      <c r="A22" s="27" t="s">
        <v>15</v>
      </c>
      <c r="B22" s="43" t="s">
        <v>41</v>
      </c>
      <c r="C22" s="43"/>
      <c r="D22" s="43"/>
      <c r="E22" s="44">
        <f>D16</f>
        <v>0</v>
      </c>
      <c r="F22" s="25"/>
      <c r="G22" s="45"/>
      <c r="H22" s="45"/>
      <c r="I22" s="45"/>
      <c r="J22" s="45"/>
      <c r="K22" s="45"/>
      <c r="L22" s="45"/>
    </row>
    <row r="23" spans="1:6" ht="13.5" customHeight="1">
      <c r="A23" s="27" t="s">
        <v>17</v>
      </c>
      <c r="B23" s="43" t="s">
        <v>42</v>
      </c>
      <c r="C23" s="43"/>
      <c r="D23" s="43"/>
      <c r="E23" s="46"/>
      <c r="F23" s="25"/>
    </row>
    <row r="24" spans="1:6" ht="13.5" customHeight="1">
      <c r="A24" s="27" t="s">
        <v>20</v>
      </c>
      <c r="B24" s="43" t="s">
        <v>43</v>
      </c>
      <c r="C24" s="43"/>
      <c r="D24" s="43"/>
      <c r="E24" s="47"/>
      <c r="F24" s="25"/>
    </row>
    <row r="25" spans="1:6" ht="13.5" customHeight="1">
      <c r="A25" s="27" t="s">
        <v>22</v>
      </c>
      <c r="B25" s="43" t="s">
        <v>44</v>
      </c>
      <c r="C25" s="43"/>
      <c r="D25" s="43"/>
      <c r="E25" s="46"/>
      <c r="F25" s="25"/>
    </row>
    <row r="26" spans="1:6" ht="13.5" customHeight="1">
      <c r="A26" s="27" t="s">
        <v>45</v>
      </c>
      <c r="B26" s="43" t="s">
        <v>46</v>
      </c>
      <c r="C26" s="43"/>
      <c r="D26" s="43"/>
      <c r="E26" s="46"/>
      <c r="F26" s="25"/>
    </row>
    <row r="27" spans="1:6" ht="13.5" customHeight="1">
      <c r="A27" s="27" t="s">
        <v>47</v>
      </c>
      <c r="B27" s="30" t="s">
        <v>48</v>
      </c>
      <c r="C27" s="30"/>
      <c r="D27" s="30"/>
      <c r="E27" s="48"/>
      <c r="F27" s="25"/>
    </row>
    <row r="28" spans="1:6" ht="13.5" customHeight="1">
      <c r="A28" s="27" t="s">
        <v>49</v>
      </c>
      <c r="B28" s="27"/>
      <c r="C28" s="27"/>
      <c r="D28" s="27"/>
      <c r="E28" s="49">
        <f>SUM(E22:E27)</f>
        <v>0</v>
      </c>
      <c r="F28" s="25"/>
    </row>
    <row r="29" spans="1:6" ht="12.75" customHeight="1">
      <c r="A29" s="27" t="s">
        <v>50</v>
      </c>
      <c r="B29" s="27"/>
      <c r="C29" s="27"/>
      <c r="D29" s="27"/>
      <c r="E29" s="50">
        <f>E28</f>
        <v>0</v>
      </c>
      <c r="F29" s="25"/>
    </row>
    <row r="30" spans="1:6" ht="12.75" customHeight="1">
      <c r="A30" s="51"/>
      <c r="B30" s="52"/>
      <c r="C30" s="52"/>
      <c r="D30" s="52"/>
      <c r="E30" s="53"/>
      <c r="F30" s="25"/>
    </row>
    <row r="31" spans="1:6" ht="12.75" customHeight="1">
      <c r="A31" s="31"/>
      <c r="B31" s="31"/>
      <c r="C31" s="31"/>
      <c r="D31" s="31"/>
      <c r="E31" s="31"/>
      <c r="F31" s="25"/>
    </row>
    <row r="32" spans="1:6" ht="15.75" customHeight="1">
      <c r="A32" s="32" t="s">
        <v>51</v>
      </c>
      <c r="B32" s="32"/>
      <c r="C32" s="32"/>
      <c r="D32" s="32"/>
      <c r="E32" s="42" t="s">
        <v>39</v>
      </c>
      <c r="F32" s="25"/>
    </row>
    <row r="33" spans="1:6" ht="12.75" customHeight="1">
      <c r="A33" s="27" t="s">
        <v>52</v>
      </c>
      <c r="B33" s="27"/>
      <c r="C33" s="27"/>
      <c r="D33" s="27"/>
      <c r="E33" s="27"/>
      <c r="F33" s="25"/>
    </row>
    <row r="34" spans="1:6" ht="13.5" customHeight="1">
      <c r="A34" s="27" t="s">
        <v>15</v>
      </c>
      <c r="B34" s="43" t="s">
        <v>53</v>
      </c>
      <c r="C34" s="43"/>
      <c r="D34" s="43"/>
      <c r="E34" s="54">
        <f>(E29)*(1/12)</f>
        <v>0</v>
      </c>
      <c r="F34" s="25"/>
    </row>
    <row r="35" spans="1:6" ht="13.5" customHeight="1">
      <c r="A35" s="27" t="s">
        <v>17</v>
      </c>
      <c r="B35" s="43" t="s">
        <v>54</v>
      </c>
      <c r="C35" s="43"/>
      <c r="D35" s="43"/>
      <c r="E35" s="54">
        <f>(E29)*(1/12)*(1/3)</f>
        <v>0</v>
      </c>
      <c r="F35" s="25"/>
    </row>
    <row r="36" spans="1:6" ht="13.5" customHeight="1">
      <c r="A36" s="27"/>
      <c r="B36" s="28" t="s">
        <v>55</v>
      </c>
      <c r="C36" s="28"/>
      <c r="D36" s="28"/>
      <c r="E36" s="55">
        <f>SUM(E34:E35)</f>
        <v>0</v>
      </c>
      <c r="F36" s="25"/>
    </row>
    <row r="37" spans="1:6" ht="13.5" customHeight="1">
      <c r="A37" s="27"/>
      <c r="B37" s="27"/>
      <c r="C37" s="27"/>
      <c r="D37" s="27"/>
      <c r="E37" s="27"/>
      <c r="F37" s="25"/>
    </row>
    <row r="38" spans="1:6" ht="13.5" customHeight="1">
      <c r="A38" s="27"/>
      <c r="B38" s="33" t="s">
        <v>56</v>
      </c>
      <c r="C38" s="33"/>
      <c r="D38" s="33"/>
      <c r="E38" s="47"/>
      <c r="F38" s="25"/>
    </row>
    <row r="39" spans="1:6" ht="13.5" customHeight="1">
      <c r="A39" s="27" t="s">
        <v>20</v>
      </c>
      <c r="B39" s="43" t="s">
        <v>57</v>
      </c>
      <c r="C39" s="43"/>
      <c r="D39" s="56">
        <v>0.2</v>
      </c>
      <c r="E39" s="46">
        <f>(E29+E36)*D39</f>
        <v>0</v>
      </c>
      <c r="F39" s="25"/>
    </row>
    <row r="40" spans="1:6" ht="13.5" customHeight="1">
      <c r="A40" s="27" t="s">
        <v>22</v>
      </c>
      <c r="B40" s="43" t="s">
        <v>58</v>
      </c>
      <c r="C40" s="43"/>
      <c r="D40" s="56">
        <v>0.025</v>
      </c>
      <c r="E40" s="46">
        <f>(E29+E36)*D40</f>
        <v>0</v>
      </c>
      <c r="F40" s="25"/>
    </row>
    <row r="41" spans="1:6" ht="13.5" customHeight="1">
      <c r="A41" s="27" t="s">
        <v>45</v>
      </c>
      <c r="B41" s="43" t="s">
        <v>59</v>
      </c>
      <c r="C41" s="43"/>
      <c r="D41" s="56">
        <v>0.015</v>
      </c>
      <c r="E41" s="46">
        <f>(E29+E36)*D41</f>
        <v>0</v>
      </c>
      <c r="F41" s="25"/>
    </row>
    <row r="42" spans="1:6" ht="13.5" customHeight="1">
      <c r="A42" s="27" t="s">
        <v>60</v>
      </c>
      <c r="B42" s="43" t="s">
        <v>61</v>
      </c>
      <c r="C42" s="43"/>
      <c r="D42" s="56">
        <v>0.015</v>
      </c>
      <c r="E42" s="46">
        <f>(E29+E36)*D42</f>
        <v>0</v>
      </c>
      <c r="F42" s="25"/>
    </row>
    <row r="43" spans="1:6" ht="13.5" customHeight="1">
      <c r="A43" s="27" t="s">
        <v>47</v>
      </c>
      <c r="B43" s="43" t="s">
        <v>62</v>
      </c>
      <c r="C43" s="43"/>
      <c r="D43" s="56">
        <v>0.01</v>
      </c>
      <c r="E43" s="46">
        <f>(E29+E36)*D43</f>
        <v>0</v>
      </c>
      <c r="F43" s="25"/>
    </row>
    <row r="44" spans="1:9" ht="13.5" customHeight="1">
      <c r="A44" s="27" t="s">
        <v>63</v>
      </c>
      <c r="B44" s="43" t="s">
        <v>64</v>
      </c>
      <c r="C44" s="43"/>
      <c r="D44" s="56">
        <v>0.006</v>
      </c>
      <c r="E44" s="46">
        <f>(E29+E36)*D44</f>
        <v>0</v>
      </c>
      <c r="F44" s="25"/>
      <c r="I44" s="57"/>
    </row>
    <row r="45" spans="1:6" ht="13.5" customHeight="1">
      <c r="A45" s="27" t="s">
        <v>65</v>
      </c>
      <c r="B45" s="43" t="s">
        <v>66</v>
      </c>
      <c r="C45" s="43"/>
      <c r="D45" s="56">
        <v>0.002</v>
      </c>
      <c r="E45" s="46">
        <f>(E29+E36)*D45</f>
        <v>0</v>
      </c>
      <c r="F45" s="25"/>
    </row>
    <row r="46" spans="1:6" ht="13.5" customHeight="1">
      <c r="A46" s="27" t="s">
        <v>67</v>
      </c>
      <c r="B46" s="43" t="s">
        <v>68</v>
      </c>
      <c r="C46" s="43"/>
      <c r="D46" s="56">
        <v>0.08</v>
      </c>
      <c r="E46" s="46">
        <f>(E29+E36)*D46</f>
        <v>0</v>
      </c>
      <c r="F46" s="25"/>
    </row>
    <row r="47" spans="1:6" ht="13.5" customHeight="1">
      <c r="A47" s="27"/>
      <c r="B47" s="28" t="s">
        <v>69</v>
      </c>
      <c r="C47" s="28"/>
      <c r="D47" s="58">
        <f>D46+D45+D44+D43+D42+D41+D40+D39</f>
        <v>0.353</v>
      </c>
      <c r="E47" s="59">
        <f>SUM(E39:E46)</f>
        <v>0</v>
      </c>
      <c r="F47" s="25"/>
    </row>
    <row r="48" spans="1:6" ht="13.5" customHeight="1">
      <c r="A48" s="27"/>
      <c r="B48" s="33" t="s">
        <v>70</v>
      </c>
      <c r="C48" s="33"/>
      <c r="D48" s="33"/>
      <c r="E48" s="60"/>
      <c r="F48" s="25"/>
    </row>
    <row r="49" spans="1:6" ht="13.5" customHeight="1">
      <c r="A49" s="27" t="s">
        <v>71</v>
      </c>
      <c r="B49" s="43" t="s">
        <v>72</v>
      </c>
      <c r="C49" s="43"/>
      <c r="D49" s="43"/>
      <c r="E49" s="60"/>
      <c r="F49" s="25"/>
    </row>
    <row r="50" spans="1:6" ht="13.5" customHeight="1">
      <c r="A50" s="27" t="s">
        <v>73</v>
      </c>
      <c r="B50" s="43" t="s">
        <v>74</v>
      </c>
      <c r="C50" s="43"/>
      <c r="D50" s="43"/>
      <c r="E50" s="60"/>
      <c r="F50" s="25"/>
    </row>
    <row r="51" spans="1:6" ht="13.5" customHeight="1">
      <c r="A51" s="27" t="s">
        <v>75</v>
      </c>
      <c r="B51" s="43" t="s">
        <v>76</v>
      </c>
      <c r="C51" s="43"/>
      <c r="D51" s="43"/>
      <c r="E51" s="61"/>
      <c r="F51" s="25"/>
    </row>
    <row r="52" spans="1:6" ht="13.5" customHeight="1">
      <c r="A52" s="27" t="s">
        <v>77</v>
      </c>
      <c r="B52" s="43" t="s">
        <v>78</v>
      </c>
      <c r="C52" s="43"/>
      <c r="D52" s="43"/>
      <c r="E52" s="62"/>
      <c r="F52" s="25"/>
    </row>
    <row r="53" spans="1:6" ht="13.5" customHeight="1">
      <c r="A53" s="27" t="s">
        <v>79</v>
      </c>
      <c r="B53" s="43" t="s">
        <v>80</v>
      </c>
      <c r="C53" s="43"/>
      <c r="D53" s="43"/>
      <c r="E53" s="61"/>
      <c r="F53" s="25"/>
    </row>
    <row r="54" spans="1:6" ht="13.5" customHeight="1">
      <c r="A54" s="27" t="s">
        <v>81</v>
      </c>
      <c r="B54" s="43" t="s">
        <v>82</v>
      </c>
      <c r="C54" s="43"/>
      <c r="D54" s="43"/>
      <c r="E54" s="60"/>
      <c r="F54" s="25"/>
    </row>
    <row r="55" spans="1:6" ht="13.5" customHeight="1">
      <c r="A55" s="27" t="s">
        <v>79</v>
      </c>
      <c r="B55" s="43" t="s">
        <v>83</v>
      </c>
      <c r="C55" s="43"/>
      <c r="D55" s="43"/>
      <c r="E55" s="61"/>
      <c r="F55" s="25"/>
    </row>
    <row r="56" spans="1:6" ht="13.5" customHeight="1">
      <c r="A56" s="27" t="s">
        <v>84</v>
      </c>
      <c r="B56" s="43" t="s">
        <v>85</v>
      </c>
      <c r="C56" s="43"/>
      <c r="D56" s="43"/>
      <c r="E56" s="61"/>
      <c r="F56" s="25"/>
    </row>
    <row r="57" spans="1:6" ht="13.5" customHeight="1">
      <c r="A57" s="27"/>
      <c r="B57" s="28" t="s">
        <v>86</v>
      </c>
      <c r="C57" s="28"/>
      <c r="D57" s="28"/>
      <c r="E57" s="59">
        <f>SUM(E49:E56)</f>
        <v>0</v>
      </c>
      <c r="F57" s="25"/>
    </row>
    <row r="58" spans="1:6" ht="12.75" customHeight="1">
      <c r="A58" s="27" t="s">
        <v>87</v>
      </c>
      <c r="B58" s="27"/>
      <c r="C58" s="27"/>
      <c r="D58" s="27"/>
      <c r="E58" s="63">
        <f>SUM(E36+E47+E57)</f>
        <v>0</v>
      </c>
      <c r="F58" s="25"/>
    </row>
    <row r="59" spans="1:6" ht="12.75" customHeight="1">
      <c r="A59" s="31"/>
      <c r="B59" s="31"/>
      <c r="C59" s="31"/>
      <c r="D59" s="31"/>
      <c r="E59" s="31"/>
      <c r="F59" s="25"/>
    </row>
    <row r="60" spans="1:6" ht="12.75" customHeight="1">
      <c r="A60" s="64" t="s">
        <v>88</v>
      </c>
      <c r="B60" s="64"/>
      <c r="C60" s="64"/>
      <c r="D60" s="64"/>
      <c r="E60" s="65" t="s">
        <v>39</v>
      </c>
      <c r="F60" s="25"/>
    </row>
    <row r="61" spans="1:6" ht="12.75" customHeight="1">
      <c r="A61" s="27" t="s">
        <v>89</v>
      </c>
      <c r="B61" s="27"/>
      <c r="C61" s="27"/>
      <c r="D61" s="27"/>
      <c r="E61" s="27"/>
      <c r="F61" s="25"/>
    </row>
    <row r="62" spans="1:6" ht="12.75" customHeight="1">
      <c r="A62" s="27" t="s">
        <v>15</v>
      </c>
      <c r="B62" s="43" t="s">
        <v>90</v>
      </c>
      <c r="C62" s="43"/>
      <c r="D62" s="43"/>
      <c r="E62" s="66">
        <f>((((E29)))+((E58)-(E47-E46)))/12</f>
        <v>0</v>
      </c>
      <c r="F62" s="25"/>
    </row>
    <row r="63" spans="1:6" ht="12.75" customHeight="1">
      <c r="A63" s="27" t="s">
        <v>17</v>
      </c>
      <c r="B63" s="43" t="s">
        <v>91</v>
      </c>
      <c r="C63" s="43"/>
      <c r="D63" s="43"/>
      <c r="E63" s="66">
        <f>(E29+E36)*0.08*0.4</f>
        <v>0</v>
      </c>
      <c r="F63" s="25"/>
    </row>
    <row r="64" spans="1:6" ht="12.75" customHeight="1">
      <c r="A64" s="67" t="s">
        <v>20</v>
      </c>
      <c r="B64" s="68" t="s">
        <v>92</v>
      </c>
      <c r="C64" s="68"/>
      <c r="D64" s="69">
        <v>0.0034</v>
      </c>
      <c r="E64" s="70">
        <f>SUM(E62:E63)*D64</f>
        <v>0</v>
      </c>
      <c r="F64" s="25"/>
    </row>
    <row r="65" spans="1:6" ht="12.75" customHeight="1">
      <c r="A65" s="67"/>
      <c r="B65" s="71" t="s">
        <v>93</v>
      </c>
      <c r="C65" s="71"/>
      <c r="D65" s="71"/>
      <c r="E65" s="72">
        <f>SUM(E62:E63)*D64</f>
        <v>0</v>
      </c>
      <c r="F65" s="25"/>
    </row>
    <row r="66" spans="1:6" ht="12.75" customHeight="1">
      <c r="A66" s="73" t="s">
        <v>94</v>
      </c>
      <c r="B66" s="73"/>
      <c r="C66" s="73"/>
      <c r="D66" s="73"/>
      <c r="E66" s="73"/>
      <c r="F66" s="25"/>
    </row>
    <row r="67" spans="1:6" ht="12.75" customHeight="1">
      <c r="A67" s="67" t="s">
        <v>22</v>
      </c>
      <c r="B67" s="68" t="s">
        <v>95</v>
      </c>
      <c r="C67" s="68"/>
      <c r="D67" s="68"/>
      <c r="E67" s="70">
        <f>SUM(E29+E58)/12</f>
        <v>0</v>
      </c>
      <c r="F67" s="74"/>
    </row>
    <row r="68" spans="1:6" ht="12.75" customHeight="1">
      <c r="A68" s="67" t="s">
        <v>45</v>
      </c>
      <c r="B68" s="68" t="s">
        <v>96</v>
      </c>
      <c r="C68" s="68"/>
      <c r="D68" s="68"/>
      <c r="E68" s="70">
        <f>SUM(E29+E36)*0.08*0.5</f>
        <v>0</v>
      </c>
      <c r="F68" s="25"/>
    </row>
    <row r="69" spans="1:6" ht="12.75" customHeight="1">
      <c r="A69" s="67"/>
      <c r="B69" s="68" t="s">
        <v>97</v>
      </c>
      <c r="C69" s="68"/>
      <c r="D69" s="69">
        <v>0.0194</v>
      </c>
      <c r="E69" s="70">
        <f>SUM(E67:E68)*D69</f>
        <v>0</v>
      </c>
      <c r="F69" s="25"/>
    </row>
    <row r="70" spans="1:6" ht="12.75" customHeight="1">
      <c r="A70" s="67"/>
      <c r="B70" s="71" t="s">
        <v>98</v>
      </c>
      <c r="C70" s="71"/>
      <c r="D70" s="71"/>
      <c r="E70" s="72">
        <f>SUM(E67:E68)*D69</f>
        <v>0</v>
      </c>
      <c r="F70" s="25"/>
    </row>
    <row r="71" spans="1:6" ht="12.75" customHeight="1">
      <c r="A71" s="73" t="s">
        <v>99</v>
      </c>
      <c r="B71" s="73"/>
      <c r="C71" s="73"/>
      <c r="D71" s="73"/>
      <c r="E71" s="73"/>
      <c r="F71" s="25"/>
    </row>
    <row r="72" spans="1:6" ht="12.75" customHeight="1">
      <c r="A72" s="67" t="s">
        <v>60</v>
      </c>
      <c r="B72" s="68" t="s">
        <v>100</v>
      </c>
      <c r="C72" s="68"/>
      <c r="D72" s="68"/>
      <c r="E72" s="70">
        <f>(-E34)+(-E35)</f>
        <v>0</v>
      </c>
      <c r="F72" s="25"/>
    </row>
    <row r="73" spans="1:6" ht="12.75" customHeight="1">
      <c r="A73" s="67"/>
      <c r="B73" s="68" t="s">
        <v>101</v>
      </c>
      <c r="C73" s="68"/>
      <c r="D73" s="69">
        <v>0</v>
      </c>
      <c r="E73" s="70">
        <f>E72*D73</f>
        <v>0</v>
      </c>
      <c r="F73" s="25"/>
    </row>
    <row r="74" spans="1:6" ht="12.75" customHeight="1">
      <c r="A74" s="27"/>
      <c r="B74" s="28" t="s">
        <v>102</v>
      </c>
      <c r="C74" s="28"/>
      <c r="D74" s="28"/>
      <c r="E74" s="75">
        <f>(E72)*D73</f>
        <v>0</v>
      </c>
      <c r="F74" s="25"/>
    </row>
    <row r="75" spans="1:6" ht="12.75" customHeight="1">
      <c r="A75" s="27" t="s">
        <v>103</v>
      </c>
      <c r="B75" s="27"/>
      <c r="C75" s="27"/>
      <c r="D75" s="27"/>
      <c r="E75" s="76">
        <f>SUM(E65+E70+E74)</f>
        <v>0</v>
      </c>
      <c r="F75" s="25"/>
    </row>
    <row r="76" spans="1:6" ht="12.75" customHeight="1">
      <c r="A76" s="31"/>
      <c r="B76" s="31"/>
      <c r="C76" s="31"/>
      <c r="D76" s="31"/>
      <c r="E76" s="31"/>
      <c r="F76" s="25"/>
    </row>
    <row r="77" spans="1:6" ht="15.75" customHeight="1">
      <c r="A77" s="64" t="s">
        <v>104</v>
      </c>
      <c r="B77" s="64"/>
      <c r="C77" s="64"/>
      <c r="D77" s="64"/>
      <c r="E77" s="65" t="s">
        <v>39</v>
      </c>
      <c r="F77" s="25"/>
    </row>
    <row r="78" spans="1:6" ht="12.75" customHeight="1">
      <c r="A78" s="77"/>
      <c r="B78" s="27" t="s">
        <v>105</v>
      </c>
      <c r="C78" s="27"/>
      <c r="D78" s="27" t="s">
        <v>106</v>
      </c>
      <c r="E78" s="34"/>
      <c r="F78" s="25"/>
    </row>
    <row r="79" spans="1:6" ht="12.75" customHeight="1">
      <c r="A79" s="27" t="s">
        <v>15</v>
      </c>
      <c r="B79" s="43" t="s">
        <v>107</v>
      </c>
      <c r="C79" s="43"/>
      <c r="D79" s="78">
        <v>30</v>
      </c>
      <c r="E79" s="79">
        <f>SUM(((($E$29+$E$58+$E$75)/22)*D79*69.04/100)*1)/12</f>
        <v>0</v>
      </c>
      <c r="F79" s="25"/>
    </row>
    <row r="80" spans="1:6" ht="12.75" customHeight="1">
      <c r="A80" s="27" t="s">
        <v>17</v>
      </c>
      <c r="B80" s="43" t="s">
        <v>108</v>
      </c>
      <c r="C80" s="43"/>
      <c r="D80" s="78">
        <v>1</v>
      </c>
      <c r="E80" s="79">
        <f>SUM(((($E$29+$E$58+$E$75)/22)*D80)*1)/12</f>
        <v>0</v>
      </c>
      <c r="F80" s="25"/>
    </row>
    <row r="81" spans="1:6" ht="12.75" customHeight="1">
      <c r="A81" s="27" t="s">
        <v>20</v>
      </c>
      <c r="B81" s="43" t="s">
        <v>109</v>
      </c>
      <c r="C81" s="43"/>
      <c r="D81" s="78">
        <v>15</v>
      </c>
      <c r="E81" s="79">
        <f>SUM(((($E$29+$E$58+$E$75)/22)*D81*1)*0.1642/12)</f>
        <v>0</v>
      </c>
      <c r="F81" s="25"/>
    </row>
    <row r="82" spans="1:6" ht="12.75" customHeight="1">
      <c r="A82" s="27" t="s">
        <v>22</v>
      </c>
      <c r="B82" s="43" t="s">
        <v>110</v>
      </c>
      <c r="C82" s="43"/>
      <c r="D82" s="78">
        <v>5</v>
      </c>
      <c r="E82" s="79">
        <f>SUM(((($E$29+$E$58+$E$75)/22)*D82*69.04/100)*1)/12</f>
        <v>0</v>
      </c>
      <c r="F82" s="25"/>
    </row>
    <row r="83" spans="1:6" ht="12.75" customHeight="1">
      <c r="A83" s="27" t="s">
        <v>45</v>
      </c>
      <c r="B83" s="43" t="s">
        <v>111</v>
      </c>
      <c r="C83" s="43"/>
      <c r="D83" s="80">
        <v>2</v>
      </c>
      <c r="E83" s="79">
        <f>SUM(((($E$29+$E$58+$E$75)/22)*D83*1)*0.1531/12)</f>
        <v>0</v>
      </c>
      <c r="F83" s="25"/>
    </row>
    <row r="84" spans="1:6" ht="12.75" customHeight="1">
      <c r="A84" s="27" t="s">
        <v>60</v>
      </c>
      <c r="B84" s="43" t="s">
        <v>112</v>
      </c>
      <c r="C84" s="43"/>
      <c r="D84" s="78">
        <v>2</v>
      </c>
      <c r="E84" s="79">
        <f>SUM(((($E$29+$E$58+$E$75)/22)*D84*69.04/100)*0.0301)/12</f>
        <v>0</v>
      </c>
      <c r="F84" s="25"/>
    </row>
    <row r="85" spans="1:6" ht="12.75" customHeight="1">
      <c r="A85" s="27" t="s">
        <v>47</v>
      </c>
      <c r="B85" s="43" t="s">
        <v>113</v>
      </c>
      <c r="C85" s="43"/>
      <c r="D85" s="81">
        <v>3</v>
      </c>
      <c r="E85" s="79">
        <f>SUM(((($E$29+$E$58+$E$75)/22)*D85*1)*0.0163/12)</f>
        <v>0</v>
      </c>
      <c r="F85" s="25"/>
    </row>
    <row r="86" spans="1:6" ht="12.75" customHeight="1">
      <c r="A86" s="27" t="s">
        <v>63</v>
      </c>
      <c r="B86" s="43" t="s">
        <v>114</v>
      </c>
      <c r="C86" s="43"/>
      <c r="D86" s="78">
        <v>1</v>
      </c>
      <c r="E86" s="79">
        <f>SUM(((($E$29+$E$58+$E$75)/22)*D86*1)*0.02)/12</f>
        <v>0</v>
      </c>
      <c r="F86" s="25"/>
    </row>
    <row r="87" spans="1:6" ht="12.75" customHeight="1">
      <c r="A87" s="27" t="s">
        <v>65</v>
      </c>
      <c r="B87" s="43" t="s">
        <v>115</v>
      </c>
      <c r="C87" s="43"/>
      <c r="D87" s="78">
        <v>1</v>
      </c>
      <c r="E87" s="79">
        <f>SUM(((($E$29+$E$58+$E$75)/22)*D87*1)*0.004/12)</f>
        <v>0</v>
      </c>
      <c r="F87" s="25"/>
    </row>
    <row r="88" spans="1:6" ht="12.75" customHeight="1">
      <c r="A88" s="27" t="s">
        <v>67</v>
      </c>
      <c r="B88" s="43" t="s">
        <v>116</v>
      </c>
      <c r="C88" s="43"/>
      <c r="D88" s="78">
        <v>20</v>
      </c>
      <c r="E88" s="79">
        <f>SUM(((($E$29+$E$58+$E$75)/22)*D88*69.04/100)*0.018/12)</f>
        <v>0</v>
      </c>
      <c r="F88" s="25"/>
    </row>
    <row r="89" spans="1:6" ht="12.75" customHeight="1">
      <c r="A89" s="27" t="s">
        <v>71</v>
      </c>
      <c r="B89" s="43" t="s">
        <v>117</v>
      </c>
      <c r="C89" s="43"/>
      <c r="D89" s="78">
        <v>180</v>
      </c>
      <c r="E89" s="79">
        <f>SUM(((($E$29+$E$58+$E$75)/22)*D89*69.04/100)*0.0264)/12</f>
        <v>0</v>
      </c>
      <c r="F89" s="25"/>
    </row>
    <row r="90" spans="1:6" ht="12.75" customHeight="1">
      <c r="A90" s="27" t="s">
        <v>73</v>
      </c>
      <c r="B90" s="43" t="s">
        <v>118</v>
      </c>
      <c r="C90" s="43"/>
      <c r="D90" s="78">
        <v>6</v>
      </c>
      <c r="E90" s="79">
        <f>SUM(((($E$29+$E$58+$E$75)/22)*D90*1)*0.0022/12)</f>
        <v>0</v>
      </c>
      <c r="F90" s="25"/>
    </row>
    <row r="91" spans="1:6" ht="12.75" customHeight="1">
      <c r="A91" s="27"/>
      <c r="B91" s="28" t="s">
        <v>119</v>
      </c>
      <c r="C91" s="28"/>
      <c r="D91" s="28"/>
      <c r="E91" s="82">
        <f>SUM(E79:E90)</f>
        <v>0</v>
      </c>
      <c r="F91" s="25"/>
    </row>
    <row r="92" spans="1:6" ht="12.75" customHeight="1">
      <c r="A92" s="27" t="s">
        <v>120</v>
      </c>
      <c r="B92" s="27"/>
      <c r="C92" s="27"/>
      <c r="D92" s="27"/>
      <c r="E92" s="83">
        <f>E91</f>
        <v>0</v>
      </c>
      <c r="F92" s="25"/>
    </row>
    <row r="93" spans="1:6" ht="12.75" customHeight="1">
      <c r="A93" s="31"/>
      <c r="B93" s="31"/>
      <c r="C93" s="31"/>
      <c r="D93" s="31"/>
      <c r="E93" s="31"/>
      <c r="F93" s="25"/>
    </row>
    <row r="94" spans="1:6" ht="15.75" customHeight="1">
      <c r="A94" s="64" t="s">
        <v>121</v>
      </c>
      <c r="B94" s="64"/>
      <c r="C94" s="64"/>
      <c r="D94" s="64"/>
      <c r="E94" s="64"/>
      <c r="F94" s="25"/>
    </row>
    <row r="95" spans="1:6" ht="13.5" customHeight="1">
      <c r="A95" s="77" t="s">
        <v>122</v>
      </c>
      <c r="B95" s="33" t="s">
        <v>123</v>
      </c>
      <c r="C95" s="33"/>
      <c r="D95" s="33"/>
      <c r="E95" s="34" t="s">
        <v>39</v>
      </c>
      <c r="F95" s="25"/>
    </row>
    <row r="96" spans="1:6" ht="12.75" customHeight="1">
      <c r="A96" s="77" t="s">
        <v>15</v>
      </c>
      <c r="B96" s="43" t="s">
        <v>124</v>
      </c>
      <c r="C96" s="43"/>
      <c r="D96" s="43"/>
      <c r="E96" s="46"/>
      <c r="F96" s="25"/>
    </row>
    <row r="97" spans="1:6" ht="12.75" customHeight="1">
      <c r="A97" s="77" t="s">
        <v>17</v>
      </c>
      <c r="B97" s="43" t="s">
        <v>125</v>
      </c>
      <c r="C97" s="43"/>
      <c r="D97" s="43"/>
      <c r="E97" s="46"/>
      <c r="F97" s="25"/>
    </row>
    <row r="98" spans="1:6" ht="12.75" customHeight="1">
      <c r="A98" s="77" t="s">
        <v>20</v>
      </c>
      <c r="B98" s="43" t="s">
        <v>126</v>
      </c>
      <c r="C98" s="43"/>
      <c r="D98" s="43"/>
      <c r="E98" s="46"/>
      <c r="F98" s="25"/>
    </row>
    <row r="99" spans="1:6" ht="12.75" customHeight="1">
      <c r="A99" s="77" t="s">
        <v>22</v>
      </c>
      <c r="B99" s="43" t="s">
        <v>127</v>
      </c>
      <c r="C99" s="43"/>
      <c r="D99" s="43"/>
      <c r="E99" s="46"/>
      <c r="F99" s="25"/>
    </row>
    <row r="100" spans="1:6" ht="13.5" customHeight="1">
      <c r="A100" s="77" t="s">
        <v>45</v>
      </c>
      <c r="B100" s="43" t="s">
        <v>128</v>
      </c>
      <c r="C100" s="43"/>
      <c r="D100" s="43"/>
      <c r="E100" s="46"/>
      <c r="F100" s="25"/>
    </row>
    <row r="101" spans="1:6" ht="13.5" customHeight="1">
      <c r="A101" s="77" t="s">
        <v>60</v>
      </c>
      <c r="B101" s="43" t="s">
        <v>129</v>
      </c>
      <c r="C101" s="43"/>
      <c r="D101" s="43"/>
      <c r="E101" s="46"/>
      <c r="F101" s="25"/>
    </row>
    <row r="102" spans="1:6" ht="12.75" customHeight="1">
      <c r="A102" s="27" t="s">
        <v>130</v>
      </c>
      <c r="B102" s="27"/>
      <c r="C102" s="27"/>
      <c r="D102" s="27"/>
      <c r="E102" s="84">
        <f>E96+E97+E98+E99+E100+E101</f>
        <v>0</v>
      </c>
      <c r="F102" s="25"/>
    </row>
    <row r="103" spans="1:6" ht="12.75" customHeight="1">
      <c r="A103" s="31"/>
      <c r="B103" s="31"/>
      <c r="C103" s="31"/>
      <c r="D103" s="31"/>
      <c r="E103" s="31"/>
      <c r="F103" s="25"/>
    </row>
    <row r="104" spans="1:6" ht="15.75" customHeight="1">
      <c r="A104" s="64" t="s">
        <v>131</v>
      </c>
      <c r="B104" s="64"/>
      <c r="C104" s="64"/>
      <c r="D104" s="64"/>
      <c r="E104" s="64"/>
      <c r="F104" s="25"/>
    </row>
    <row r="105" spans="1:6" ht="12.75" customHeight="1">
      <c r="A105" s="77" t="s">
        <v>132</v>
      </c>
      <c r="B105" s="27" t="s">
        <v>133</v>
      </c>
      <c r="C105" s="27"/>
      <c r="D105" s="34" t="s">
        <v>134</v>
      </c>
      <c r="E105" s="34" t="s">
        <v>39</v>
      </c>
      <c r="F105" s="25"/>
    </row>
    <row r="106" spans="1:9" ht="12.75" customHeight="1">
      <c r="A106" s="27" t="s">
        <v>15</v>
      </c>
      <c r="B106" s="43" t="s">
        <v>135</v>
      </c>
      <c r="C106" s="43"/>
      <c r="D106" s="69">
        <v>0.15</v>
      </c>
      <c r="E106" s="85">
        <f>D106*E125</f>
        <v>0</v>
      </c>
      <c r="F106" s="25"/>
      <c r="G106" s="86"/>
      <c r="I106" s="87"/>
    </row>
    <row r="107" spans="1:9" ht="12.75" customHeight="1">
      <c r="A107" s="27" t="s">
        <v>17</v>
      </c>
      <c r="B107" s="43" t="s">
        <v>136</v>
      </c>
      <c r="C107" s="43"/>
      <c r="D107" s="69">
        <v>0.15</v>
      </c>
      <c r="E107" s="85">
        <f>(E125+E106)*D107</f>
        <v>0</v>
      </c>
      <c r="F107" s="25"/>
      <c r="I107" s="87">
        <v>0.65</v>
      </c>
    </row>
    <row r="108" spans="1:9" ht="12.75" customHeight="1">
      <c r="A108" s="27" t="s">
        <v>20</v>
      </c>
      <c r="B108" s="43" t="s">
        <v>137</v>
      </c>
      <c r="C108" s="43"/>
      <c r="D108" s="88">
        <f>SUM(D109:D115)</f>
        <v>0.08650000000000001</v>
      </c>
      <c r="E108" s="46"/>
      <c r="F108" s="25"/>
      <c r="G108" s="89"/>
      <c r="I108" s="87">
        <v>3</v>
      </c>
    </row>
    <row r="109" spans="1:9" ht="12.75" customHeight="1">
      <c r="A109" s="27" t="s">
        <v>138</v>
      </c>
      <c r="B109" s="90" t="s">
        <v>139</v>
      </c>
      <c r="C109" s="90"/>
      <c r="D109" s="91"/>
      <c r="E109" s="46"/>
      <c r="F109" s="25"/>
      <c r="G109" s="92"/>
      <c r="H109" s="93"/>
      <c r="I109" s="87">
        <v>2</v>
      </c>
    </row>
    <row r="110" spans="1:9" ht="12.75" customHeight="1">
      <c r="A110" s="27"/>
      <c r="B110" s="43" t="s">
        <v>140</v>
      </c>
      <c r="C110" s="43"/>
      <c r="D110" s="88">
        <v>0.006500000000000001</v>
      </c>
      <c r="E110" s="46">
        <f>((E120+E121+E122+E123+E124+E106+E107)/0.9435)*D110</f>
        <v>0</v>
      </c>
      <c r="F110" s="25"/>
      <c r="I110" s="87">
        <f>I107+I108+I109</f>
        <v>5.65</v>
      </c>
    </row>
    <row r="111" spans="1:9" ht="12.75" customHeight="1">
      <c r="A111" s="27"/>
      <c r="B111" s="43" t="s">
        <v>141</v>
      </c>
      <c r="C111" s="43"/>
      <c r="D111" s="88">
        <v>0.03</v>
      </c>
      <c r="E111" s="46">
        <f>((E120+E121+E122+E123+E124+E106+E107)/0.9435)*D111</f>
        <v>0</v>
      </c>
      <c r="F111" s="25"/>
      <c r="I111" s="87">
        <f>1-(I110/100)</f>
        <v>0.9435</v>
      </c>
    </row>
    <row r="112" spans="1:9" ht="12.75" customHeight="1">
      <c r="A112" s="27" t="s">
        <v>142</v>
      </c>
      <c r="B112" s="43" t="s">
        <v>143</v>
      </c>
      <c r="C112" s="43"/>
      <c r="D112" s="88"/>
      <c r="E112" s="46"/>
      <c r="F112" s="25"/>
      <c r="I112" s="87"/>
    </row>
    <row r="113" spans="1:9" ht="12.75" customHeight="1">
      <c r="A113" s="27" t="s">
        <v>144</v>
      </c>
      <c r="B113" s="43" t="s">
        <v>145</v>
      </c>
      <c r="C113" s="43"/>
      <c r="D113" s="88"/>
      <c r="E113" s="46"/>
      <c r="F113" s="25"/>
      <c r="G113" s="89"/>
      <c r="I113" s="87"/>
    </row>
    <row r="114" spans="1:6" ht="12.75" customHeight="1">
      <c r="A114" s="27"/>
      <c r="B114" s="43" t="s">
        <v>146</v>
      </c>
      <c r="C114" s="43"/>
      <c r="D114" s="88">
        <v>0.05</v>
      </c>
      <c r="E114" s="46">
        <f>((E120+E121+E122+E123+E124+E106+E107)/0.9435)*D114</f>
        <v>0</v>
      </c>
      <c r="F114" s="25"/>
    </row>
    <row r="115" spans="1:7" ht="12.75" customHeight="1">
      <c r="A115" s="27" t="s">
        <v>147</v>
      </c>
      <c r="B115" s="43" t="s">
        <v>148</v>
      </c>
      <c r="C115" s="43"/>
      <c r="D115" s="88"/>
      <c r="E115" s="46"/>
      <c r="F115" s="25"/>
      <c r="G115" s="89"/>
    </row>
    <row r="116" spans="1:6" ht="30" customHeight="1">
      <c r="A116" s="33" t="s">
        <v>149</v>
      </c>
      <c r="B116" s="33"/>
      <c r="C116" s="33"/>
      <c r="D116" s="69">
        <f>SUM(D106:D108)</f>
        <v>0.38649999999999995</v>
      </c>
      <c r="E116" s="94">
        <f>E114+E111+E110+E107+E106</f>
        <v>0</v>
      </c>
      <c r="F116" s="25"/>
    </row>
    <row r="117" spans="1:8" ht="12.75" customHeight="1">
      <c r="A117" s="51"/>
      <c r="B117" s="52"/>
      <c r="C117" s="52"/>
      <c r="D117" s="95"/>
      <c r="E117" s="96"/>
      <c r="F117" s="25"/>
      <c r="H117" s="89"/>
    </row>
    <row r="118" spans="1:6" ht="15.75" customHeight="1">
      <c r="A118" s="64" t="s">
        <v>150</v>
      </c>
      <c r="B118" s="64"/>
      <c r="C118" s="64"/>
      <c r="D118" s="64"/>
      <c r="E118" s="64"/>
      <c r="F118" s="25"/>
    </row>
    <row r="119" spans="1:6" ht="13.5" customHeight="1">
      <c r="A119" s="33" t="s">
        <v>151</v>
      </c>
      <c r="B119" s="33"/>
      <c r="C119" s="33"/>
      <c r="D119" s="33"/>
      <c r="E119" s="34" t="s">
        <v>39</v>
      </c>
      <c r="F119" s="25"/>
    </row>
    <row r="120" spans="1:6" ht="12.75" customHeight="1">
      <c r="A120" s="77" t="s">
        <v>15</v>
      </c>
      <c r="B120" s="43">
        <f>A20</f>
        <v>0</v>
      </c>
      <c r="C120" s="43"/>
      <c r="D120" s="43"/>
      <c r="E120" s="46">
        <f>E29</f>
        <v>0</v>
      </c>
      <c r="F120" s="25"/>
    </row>
    <row r="121" spans="1:6" ht="12.75" customHeight="1">
      <c r="A121" s="77" t="s">
        <v>17</v>
      </c>
      <c r="B121" s="43">
        <f>A32</f>
        <v>0</v>
      </c>
      <c r="C121" s="43"/>
      <c r="D121" s="43"/>
      <c r="E121" s="46">
        <f>E58</f>
        <v>0</v>
      </c>
      <c r="F121" s="25"/>
    </row>
    <row r="122" spans="1:6" ht="12.75" customHeight="1">
      <c r="A122" s="77" t="s">
        <v>20</v>
      </c>
      <c r="B122" s="43">
        <f>A60</f>
        <v>0</v>
      </c>
      <c r="C122" s="43"/>
      <c r="D122" s="43"/>
      <c r="E122" s="46">
        <f>E75</f>
        <v>0</v>
      </c>
      <c r="F122" s="25"/>
    </row>
    <row r="123" spans="1:6" ht="12.75" customHeight="1">
      <c r="A123" s="77" t="s">
        <v>22</v>
      </c>
      <c r="B123" s="43">
        <f>A77</f>
        <v>0</v>
      </c>
      <c r="C123" s="43"/>
      <c r="D123" s="43"/>
      <c r="E123" s="46">
        <f>E92</f>
        <v>0</v>
      </c>
      <c r="F123" s="25"/>
    </row>
    <row r="124" spans="1:6" ht="12.75" customHeight="1">
      <c r="A124" s="77" t="s">
        <v>45</v>
      </c>
      <c r="B124" s="43">
        <f>A94</f>
        <v>0</v>
      </c>
      <c r="C124" s="43"/>
      <c r="D124" s="43"/>
      <c r="E124" s="46">
        <f>E102</f>
        <v>0</v>
      </c>
      <c r="F124" s="25"/>
    </row>
    <row r="125" spans="1:6" ht="12.75" customHeight="1">
      <c r="A125" s="77"/>
      <c r="B125" s="33" t="s">
        <v>152</v>
      </c>
      <c r="C125" s="33"/>
      <c r="D125" s="33"/>
      <c r="E125" s="46">
        <f>SUM(E120:E124)</f>
        <v>0</v>
      </c>
      <c r="F125" s="25"/>
    </row>
    <row r="126" spans="1:6" ht="12.75" customHeight="1">
      <c r="A126" s="77" t="s">
        <v>60</v>
      </c>
      <c r="B126" s="43">
        <f>A104</f>
        <v>0</v>
      </c>
      <c r="C126" s="43"/>
      <c r="D126" s="43"/>
      <c r="E126" s="46">
        <f>E116</f>
        <v>0</v>
      </c>
      <c r="F126" s="25"/>
    </row>
    <row r="127" spans="1:6" ht="12.75" customHeight="1">
      <c r="A127" s="27" t="s">
        <v>153</v>
      </c>
      <c r="B127" s="27"/>
      <c r="C127" s="27"/>
      <c r="D127" s="27"/>
      <c r="E127" s="63">
        <f>E126+E125</f>
        <v>0</v>
      </c>
      <c r="F127" s="25"/>
    </row>
    <row r="128" spans="1:6" ht="12.75" customHeight="1">
      <c r="A128" s="27" t="s">
        <v>154</v>
      </c>
      <c r="B128" s="27"/>
      <c r="C128" s="27"/>
      <c r="D128" s="27"/>
      <c r="E128" s="63">
        <f>E127*1</f>
        <v>0</v>
      </c>
      <c r="F128" s="25"/>
    </row>
  </sheetData>
  <sheetProtection selectLockedCells="1" selectUnlockedCells="1"/>
  <mergeCells count="137">
    <mergeCell ref="A1:E1"/>
    <mergeCell ref="A2:E2"/>
    <mergeCell ref="B3:C3"/>
    <mergeCell ref="D3:E3"/>
    <mergeCell ref="B4:C4"/>
    <mergeCell ref="D4:E4"/>
    <mergeCell ref="B5:C5"/>
    <mergeCell ref="D5:E5"/>
    <mergeCell ref="B6:C6"/>
    <mergeCell ref="D6:E6"/>
    <mergeCell ref="A7:E7"/>
    <mergeCell ref="A8:E8"/>
    <mergeCell ref="A9:B9"/>
    <mergeCell ref="D9:E9"/>
    <mergeCell ref="A10:B10"/>
    <mergeCell ref="D10:E10"/>
    <mergeCell ref="A11:E11"/>
    <mergeCell ref="A12:E12"/>
    <mergeCell ref="A13:E13"/>
    <mergeCell ref="B14:C14"/>
    <mergeCell ref="D14:E14"/>
    <mergeCell ref="B15:C15"/>
    <mergeCell ref="D15:E15"/>
    <mergeCell ref="B16:C16"/>
    <mergeCell ref="D16:E16"/>
    <mergeCell ref="B17:C17"/>
    <mergeCell ref="D17:E17"/>
    <mergeCell ref="B18:C18"/>
    <mergeCell ref="D18:E18"/>
    <mergeCell ref="A19:E19"/>
    <mergeCell ref="A20:D20"/>
    <mergeCell ref="A21:E21"/>
    <mergeCell ref="B22:D22"/>
    <mergeCell ref="G22:L22"/>
    <mergeCell ref="B23:D23"/>
    <mergeCell ref="B24:D24"/>
    <mergeCell ref="B25:D25"/>
    <mergeCell ref="B26:D26"/>
    <mergeCell ref="B27:D27"/>
    <mergeCell ref="A28:D28"/>
    <mergeCell ref="A29:D29"/>
    <mergeCell ref="A31:E31"/>
    <mergeCell ref="A32:D32"/>
    <mergeCell ref="A33:E33"/>
    <mergeCell ref="B34:D34"/>
    <mergeCell ref="B35:D35"/>
    <mergeCell ref="B36:D36"/>
    <mergeCell ref="A37:E37"/>
    <mergeCell ref="B38:D38"/>
    <mergeCell ref="B39:C39"/>
    <mergeCell ref="B40:C40"/>
    <mergeCell ref="B41:C41"/>
    <mergeCell ref="B42:C42"/>
    <mergeCell ref="B43:C43"/>
    <mergeCell ref="B44:C44"/>
    <mergeCell ref="B45:C45"/>
    <mergeCell ref="B46:C46"/>
    <mergeCell ref="B47:C47"/>
    <mergeCell ref="B48:D48"/>
    <mergeCell ref="B49:D49"/>
    <mergeCell ref="B50:D50"/>
    <mergeCell ref="B51:D51"/>
    <mergeCell ref="B52:D52"/>
    <mergeCell ref="B53:D53"/>
    <mergeCell ref="B54:D54"/>
    <mergeCell ref="B55:D55"/>
    <mergeCell ref="B56:D56"/>
    <mergeCell ref="B57:D57"/>
    <mergeCell ref="A58:D58"/>
    <mergeCell ref="A59:E59"/>
    <mergeCell ref="A60:D60"/>
    <mergeCell ref="A61:E61"/>
    <mergeCell ref="B62:D62"/>
    <mergeCell ref="B63:D63"/>
    <mergeCell ref="B64:C64"/>
    <mergeCell ref="B65:D65"/>
    <mergeCell ref="A66:E66"/>
    <mergeCell ref="B67:D67"/>
    <mergeCell ref="B68:D68"/>
    <mergeCell ref="B69:C69"/>
    <mergeCell ref="B70:D70"/>
    <mergeCell ref="A71:E71"/>
    <mergeCell ref="B72:D72"/>
    <mergeCell ref="B73:C73"/>
    <mergeCell ref="B74:D74"/>
    <mergeCell ref="A75:D75"/>
    <mergeCell ref="A76:E76"/>
    <mergeCell ref="A77:D77"/>
    <mergeCell ref="B78:C78"/>
    <mergeCell ref="B79:C79"/>
    <mergeCell ref="B80:C80"/>
    <mergeCell ref="B81:C81"/>
    <mergeCell ref="B82:C82"/>
    <mergeCell ref="B83:C83"/>
    <mergeCell ref="B84:C84"/>
    <mergeCell ref="B85:C85"/>
    <mergeCell ref="B86:C86"/>
    <mergeCell ref="B87:C87"/>
    <mergeCell ref="B88:C88"/>
    <mergeCell ref="B89:C89"/>
    <mergeCell ref="B90:C90"/>
    <mergeCell ref="B91:D91"/>
    <mergeCell ref="A92:D92"/>
    <mergeCell ref="A93:E93"/>
    <mergeCell ref="A94:E94"/>
    <mergeCell ref="B95:D95"/>
    <mergeCell ref="B96:D96"/>
    <mergeCell ref="B97:D97"/>
    <mergeCell ref="B98:D98"/>
    <mergeCell ref="B99:D99"/>
    <mergeCell ref="B100:D100"/>
    <mergeCell ref="B101:D101"/>
    <mergeCell ref="A102:D102"/>
    <mergeCell ref="A103:E103"/>
    <mergeCell ref="A104:E104"/>
    <mergeCell ref="B105:C105"/>
    <mergeCell ref="B106:C106"/>
    <mergeCell ref="B107:C107"/>
    <mergeCell ref="B108:C108"/>
    <mergeCell ref="B109:C109"/>
    <mergeCell ref="B110:C110"/>
    <mergeCell ref="B111:C111"/>
    <mergeCell ref="B112:C112"/>
    <mergeCell ref="B113:C113"/>
    <mergeCell ref="B115:C115"/>
    <mergeCell ref="A116:C116"/>
    <mergeCell ref="A118:E118"/>
    <mergeCell ref="A119:D119"/>
    <mergeCell ref="B120:D120"/>
    <mergeCell ref="B121:D121"/>
    <mergeCell ref="B122:D122"/>
    <mergeCell ref="B123:D123"/>
    <mergeCell ref="B124:D124"/>
    <mergeCell ref="B125:D125"/>
    <mergeCell ref="B126:D126"/>
    <mergeCell ref="A127:D127"/>
    <mergeCell ref="A128:D128"/>
  </mergeCells>
  <printOptions/>
  <pageMargins left="0.7875" right="0.7875" top="1.0527777777777778" bottom="1.0527777777777778" header="0.7875" footer="0.7875"/>
  <pageSetup horizontalDpi="300" verticalDpi="300" orientation="portrait" paperSize="9" scale="78"/>
  <headerFooter alignWithMargins="0">
    <oddHeader>&amp;C&amp;"Times New Roman,Normal"&amp;12&amp;A</oddHeader>
    <oddFooter>&amp;C&amp;"Times New Roman,Normal"&amp;12Página &amp;P</oddFooter>
  </headerFooter>
  <rowBreaks count="2" manualBreakCount="2">
    <brk id="59" max="255" man="1"/>
    <brk id="103" max="255" man="1"/>
  </rowBreaks>
  <legacyDrawing r:id="rId2"/>
</worksheet>
</file>

<file path=xl/worksheets/sheet3.xml><?xml version="1.0" encoding="utf-8"?>
<worksheet xmlns="http://schemas.openxmlformats.org/spreadsheetml/2006/main" xmlns:r="http://schemas.openxmlformats.org/officeDocument/2006/relationships">
  <dimension ref="A1:L127"/>
  <sheetViews>
    <sheetView view="pageBreakPreview" zoomScaleNormal="120" zoomScaleSheetLayoutView="100" workbookViewId="0" topLeftCell="A1">
      <selection activeCell="G13" sqref="G13"/>
    </sheetView>
  </sheetViews>
  <sheetFormatPr defaultColWidth="9.140625" defaultRowHeight="12.75" customHeight="1"/>
  <cols>
    <col min="1" max="1" width="4.00390625" style="22" customWidth="1"/>
    <col min="2" max="2" width="23.140625" style="23" customWidth="1"/>
    <col min="3" max="3" width="19.57421875" style="23" customWidth="1"/>
    <col min="4" max="4" width="24.57421875" style="23" customWidth="1"/>
    <col min="5" max="5" width="15.28125" style="23" customWidth="1"/>
    <col min="6" max="6" width="11.421875" style="23" customWidth="1"/>
    <col min="7" max="8" width="13.421875" style="23" customWidth="1"/>
    <col min="9" max="16384" width="11.421875" style="23" customWidth="1"/>
  </cols>
  <sheetData>
    <row r="1" spans="1:6" ht="32.25" customHeight="1">
      <c r="A1" s="24" t="s">
        <v>13</v>
      </c>
      <c r="B1" s="24"/>
      <c r="C1" s="24"/>
      <c r="D1" s="24"/>
      <c r="E1" s="24"/>
      <c r="F1" s="25"/>
    </row>
    <row r="2" spans="1:6" ht="14.25" customHeight="1">
      <c r="A2" s="26" t="s">
        <v>14</v>
      </c>
      <c r="B2" s="26"/>
      <c r="C2" s="26"/>
      <c r="D2" s="26"/>
      <c r="E2" s="26"/>
      <c r="F2" s="25"/>
    </row>
    <row r="3" spans="1:6" ht="14.25" customHeight="1">
      <c r="A3" s="27" t="s">
        <v>15</v>
      </c>
      <c r="B3" s="28" t="s">
        <v>16</v>
      </c>
      <c r="C3" s="28"/>
      <c r="D3" s="29"/>
      <c r="E3" s="29"/>
      <c r="F3" s="25"/>
    </row>
    <row r="4" spans="1:6" ht="12.75" customHeight="1">
      <c r="A4" s="27" t="s">
        <v>17</v>
      </c>
      <c r="B4" s="28" t="s">
        <v>18</v>
      </c>
      <c r="C4" s="28"/>
      <c r="D4" s="30" t="s">
        <v>19</v>
      </c>
      <c r="E4" s="30"/>
      <c r="F4" s="25"/>
    </row>
    <row r="5" spans="1:6" ht="26.25" customHeight="1">
      <c r="A5" s="27" t="s">
        <v>20</v>
      </c>
      <c r="B5" s="28" t="s">
        <v>21</v>
      </c>
      <c r="C5" s="28"/>
      <c r="D5" s="30"/>
      <c r="E5" s="30"/>
      <c r="F5" s="25"/>
    </row>
    <row r="6" spans="1:6" ht="12.75" customHeight="1">
      <c r="A6" s="27" t="s">
        <v>22</v>
      </c>
      <c r="B6" s="28" t="s">
        <v>23</v>
      </c>
      <c r="C6" s="28"/>
      <c r="D6" s="30">
        <v>12</v>
      </c>
      <c r="E6" s="30"/>
      <c r="F6" s="25"/>
    </row>
    <row r="7" spans="1:6" ht="12.75" customHeight="1">
      <c r="A7" s="31"/>
      <c r="B7" s="31"/>
      <c r="C7" s="31"/>
      <c r="D7" s="31"/>
      <c r="E7" s="31"/>
      <c r="F7" s="25"/>
    </row>
    <row r="8" spans="1:6" ht="15.75" customHeight="1">
      <c r="A8" s="32" t="s">
        <v>24</v>
      </c>
      <c r="B8" s="32"/>
      <c r="C8" s="32"/>
      <c r="D8" s="32"/>
      <c r="E8" s="32"/>
      <c r="F8" s="25"/>
    </row>
    <row r="9" spans="1:6" ht="35.25" customHeight="1">
      <c r="A9" s="33" t="s">
        <v>25</v>
      </c>
      <c r="B9" s="33"/>
      <c r="C9" s="27" t="s">
        <v>26</v>
      </c>
      <c r="D9" s="34" t="s">
        <v>27</v>
      </c>
      <c r="E9" s="34"/>
      <c r="F9" s="25"/>
    </row>
    <row r="10" spans="1:6" ht="39" customHeight="1">
      <c r="A10" s="35" t="s">
        <v>8</v>
      </c>
      <c r="B10" s="35"/>
      <c r="C10" s="36" t="s">
        <v>28</v>
      </c>
      <c r="D10" s="36">
        <v>1</v>
      </c>
      <c r="E10" s="36"/>
      <c r="F10" s="25"/>
    </row>
    <row r="11" spans="1:6" ht="12.75" customHeight="1">
      <c r="A11" s="31"/>
      <c r="B11" s="31"/>
      <c r="C11" s="31"/>
      <c r="D11" s="31"/>
      <c r="E11" s="31"/>
      <c r="F11" s="25"/>
    </row>
    <row r="12" spans="1:6" ht="15.75" customHeight="1">
      <c r="A12" s="32" t="s">
        <v>29</v>
      </c>
      <c r="B12" s="32"/>
      <c r="C12" s="32"/>
      <c r="D12" s="32"/>
      <c r="E12" s="32"/>
      <c r="F12" s="25"/>
    </row>
    <row r="13" spans="1:6" ht="12.75" customHeight="1">
      <c r="A13" s="27" t="s">
        <v>30</v>
      </c>
      <c r="B13" s="27"/>
      <c r="C13" s="27"/>
      <c r="D13" s="27"/>
      <c r="E13" s="27"/>
      <c r="F13" s="25"/>
    </row>
    <row r="14" spans="1:6" ht="26.25" customHeight="1">
      <c r="A14" s="27">
        <v>1</v>
      </c>
      <c r="B14" s="37" t="s">
        <v>31</v>
      </c>
      <c r="C14" s="37"/>
      <c r="D14" s="38" t="s">
        <v>32</v>
      </c>
      <c r="E14" s="38"/>
      <c r="F14" s="25"/>
    </row>
    <row r="15" spans="1:6" ht="14.25" customHeight="1">
      <c r="A15" s="27">
        <v>2</v>
      </c>
      <c r="B15" s="28" t="s">
        <v>33</v>
      </c>
      <c r="C15" s="28"/>
      <c r="D15" s="39" t="s">
        <v>34</v>
      </c>
      <c r="E15" s="39"/>
      <c r="F15" s="25"/>
    </row>
    <row r="16" spans="1:6" ht="14.25" customHeight="1">
      <c r="A16" s="27">
        <v>3</v>
      </c>
      <c r="B16" s="33" t="s">
        <v>35</v>
      </c>
      <c r="C16" s="33"/>
      <c r="D16" s="40"/>
      <c r="E16" s="40"/>
      <c r="F16" s="25"/>
    </row>
    <row r="17" spans="1:6" ht="26.25" customHeight="1">
      <c r="A17" s="27">
        <v>4</v>
      </c>
      <c r="B17" s="28" t="s">
        <v>36</v>
      </c>
      <c r="C17" s="28"/>
      <c r="D17" s="38" t="s">
        <v>32</v>
      </c>
      <c r="E17" s="38"/>
      <c r="F17" s="25"/>
    </row>
    <row r="18" spans="1:6" ht="12.75" customHeight="1">
      <c r="A18" s="27">
        <v>5</v>
      </c>
      <c r="B18" s="28" t="s">
        <v>37</v>
      </c>
      <c r="C18" s="28"/>
      <c r="D18" s="41">
        <v>44197</v>
      </c>
      <c r="E18" s="41"/>
      <c r="F18" s="25"/>
    </row>
    <row r="19" spans="1:6" ht="12.75" customHeight="1">
      <c r="A19" s="31"/>
      <c r="B19" s="31"/>
      <c r="C19" s="31"/>
      <c r="D19" s="31"/>
      <c r="E19" s="31"/>
      <c r="F19" s="25"/>
    </row>
    <row r="20" spans="1:6" ht="15.75" customHeight="1">
      <c r="A20" s="32" t="s">
        <v>38</v>
      </c>
      <c r="B20" s="32"/>
      <c r="C20" s="32"/>
      <c r="D20" s="32"/>
      <c r="E20" s="42" t="s">
        <v>39</v>
      </c>
      <c r="F20" s="25"/>
    </row>
    <row r="21" spans="1:6" ht="12.75" customHeight="1">
      <c r="A21" s="27" t="s">
        <v>40</v>
      </c>
      <c r="B21" s="27"/>
      <c r="C21" s="27"/>
      <c r="D21" s="27"/>
      <c r="E21" s="27"/>
      <c r="F21" s="25"/>
    </row>
    <row r="22" spans="1:12" ht="13.5" customHeight="1">
      <c r="A22" s="27" t="s">
        <v>15</v>
      </c>
      <c r="B22" s="43" t="s">
        <v>41</v>
      </c>
      <c r="C22" s="43"/>
      <c r="D22" s="43"/>
      <c r="E22" s="44">
        <f>D16</f>
        <v>0</v>
      </c>
      <c r="F22" s="25"/>
      <c r="G22" s="45"/>
      <c r="H22" s="45"/>
      <c r="I22" s="45"/>
      <c r="J22" s="45"/>
      <c r="K22" s="45"/>
      <c r="L22" s="45"/>
    </row>
    <row r="23" spans="1:6" ht="13.5" customHeight="1">
      <c r="A23" s="27" t="s">
        <v>17</v>
      </c>
      <c r="B23" s="43" t="s">
        <v>42</v>
      </c>
      <c r="C23" s="43"/>
      <c r="D23" s="43"/>
      <c r="E23" s="46"/>
      <c r="F23" s="25"/>
    </row>
    <row r="24" spans="1:6" ht="13.5" customHeight="1">
      <c r="A24" s="27" t="s">
        <v>20</v>
      </c>
      <c r="B24" s="43" t="s">
        <v>155</v>
      </c>
      <c r="C24" s="43"/>
      <c r="D24" s="43"/>
      <c r="E24" s="47"/>
      <c r="F24" s="25"/>
    </row>
    <row r="25" spans="1:6" ht="13.5" customHeight="1">
      <c r="A25" s="27" t="s">
        <v>22</v>
      </c>
      <c r="B25" s="43" t="s">
        <v>44</v>
      </c>
      <c r="C25" s="43"/>
      <c r="D25" s="43"/>
      <c r="E25" s="46"/>
      <c r="F25" s="25"/>
    </row>
    <row r="26" spans="1:6" ht="13.5" customHeight="1">
      <c r="A26" s="27" t="s">
        <v>45</v>
      </c>
      <c r="B26" s="43" t="s">
        <v>46</v>
      </c>
      <c r="C26" s="43"/>
      <c r="D26" s="43"/>
      <c r="E26" s="46"/>
      <c r="F26" s="25"/>
    </row>
    <row r="27" spans="1:6" ht="13.5" customHeight="1">
      <c r="A27" s="27" t="s">
        <v>47</v>
      </c>
      <c r="B27" s="30" t="s">
        <v>48</v>
      </c>
      <c r="C27" s="30"/>
      <c r="D27" s="30"/>
      <c r="E27" s="48"/>
      <c r="F27" s="25"/>
    </row>
    <row r="28" spans="1:6" ht="13.5" customHeight="1">
      <c r="A28" s="27" t="s">
        <v>49</v>
      </c>
      <c r="B28" s="27"/>
      <c r="C28" s="27"/>
      <c r="D28" s="27"/>
      <c r="E28" s="49">
        <f>SUM(E22:E27)</f>
        <v>0</v>
      </c>
      <c r="F28" s="25"/>
    </row>
    <row r="29" spans="1:6" ht="12.75" customHeight="1">
      <c r="A29" s="27" t="s">
        <v>50</v>
      </c>
      <c r="B29" s="27"/>
      <c r="C29" s="27"/>
      <c r="D29" s="27"/>
      <c r="E29" s="50">
        <f>E28</f>
        <v>0</v>
      </c>
      <c r="F29" s="25"/>
    </row>
    <row r="30" spans="1:6" ht="12.75" customHeight="1">
      <c r="A30" s="51"/>
      <c r="B30" s="52"/>
      <c r="C30" s="52"/>
      <c r="D30" s="52"/>
      <c r="E30" s="53"/>
      <c r="F30" s="25"/>
    </row>
    <row r="31" spans="1:6" ht="12.75" customHeight="1">
      <c r="A31" s="31"/>
      <c r="B31" s="31"/>
      <c r="C31" s="31"/>
      <c r="D31" s="31"/>
      <c r="E31" s="31"/>
      <c r="F31" s="25"/>
    </row>
    <row r="32" spans="1:6" ht="15.75" customHeight="1">
      <c r="A32" s="32" t="s">
        <v>51</v>
      </c>
      <c r="B32" s="32"/>
      <c r="C32" s="32"/>
      <c r="D32" s="32"/>
      <c r="E32" s="42" t="s">
        <v>39</v>
      </c>
      <c r="F32" s="25"/>
    </row>
    <row r="33" spans="1:6" ht="12.75" customHeight="1">
      <c r="A33" s="27" t="s">
        <v>52</v>
      </c>
      <c r="B33" s="27"/>
      <c r="C33" s="27"/>
      <c r="D33" s="27"/>
      <c r="E33" s="27"/>
      <c r="F33" s="25"/>
    </row>
    <row r="34" spans="1:6" ht="13.5" customHeight="1">
      <c r="A34" s="27" t="s">
        <v>15</v>
      </c>
      <c r="B34" s="43" t="s">
        <v>53</v>
      </c>
      <c r="C34" s="43"/>
      <c r="D34" s="43"/>
      <c r="E34" s="54">
        <f>(E29)*(1/12)</f>
        <v>0</v>
      </c>
      <c r="F34" s="25"/>
    </row>
    <row r="35" spans="1:6" ht="13.5" customHeight="1">
      <c r="A35" s="27" t="s">
        <v>17</v>
      </c>
      <c r="B35" s="43" t="s">
        <v>54</v>
      </c>
      <c r="C35" s="43"/>
      <c r="D35" s="43"/>
      <c r="E35" s="54">
        <f>(E29)*(1/12)*(1/3)</f>
        <v>0</v>
      </c>
      <c r="F35" s="25"/>
    </row>
    <row r="36" spans="1:6" ht="13.5" customHeight="1">
      <c r="A36" s="27"/>
      <c r="B36" s="28" t="s">
        <v>55</v>
      </c>
      <c r="C36" s="28"/>
      <c r="D36" s="28"/>
      <c r="E36" s="55">
        <f>SUM(E34:E35)</f>
        <v>0</v>
      </c>
      <c r="F36" s="25"/>
    </row>
    <row r="37" spans="1:6" ht="13.5" customHeight="1">
      <c r="A37" s="27"/>
      <c r="B37" s="27"/>
      <c r="C37" s="27"/>
      <c r="D37" s="27"/>
      <c r="E37" s="27"/>
      <c r="F37" s="25"/>
    </row>
    <row r="38" spans="1:6" ht="13.5" customHeight="1">
      <c r="A38" s="27"/>
      <c r="B38" s="33" t="s">
        <v>56</v>
      </c>
      <c r="C38" s="33"/>
      <c r="D38" s="33"/>
      <c r="E38" s="47"/>
      <c r="F38" s="25"/>
    </row>
    <row r="39" spans="1:6" ht="13.5" customHeight="1">
      <c r="A39" s="27" t="s">
        <v>20</v>
      </c>
      <c r="B39" s="43" t="s">
        <v>57</v>
      </c>
      <c r="C39" s="43"/>
      <c r="D39" s="56">
        <v>0.2</v>
      </c>
      <c r="E39" s="46">
        <f>(E29+E36)*D39</f>
        <v>0</v>
      </c>
      <c r="F39" s="25"/>
    </row>
    <row r="40" spans="1:6" ht="13.5" customHeight="1">
      <c r="A40" s="27" t="s">
        <v>22</v>
      </c>
      <c r="B40" s="43" t="s">
        <v>58</v>
      </c>
      <c r="C40" s="43"/>
      <c r="D40" s="56">
        <v>0.025</v>
      </c>
      <c r="E40" s="46">
        <f>(E29+E36)*D40</f>
        <v>0</v>
      </c>
      <c r="F40" s="25"/>
    </row>
    <row r="41" spans="1:6" ht="13.5" customHeight="1">
      <c r="A41" s="27" t="s">
        <v>45</v>
      </c>
      <c r="B41" s="43" t="s">
        <v>59</v>
      </c>
      <c r="C41" s="43"/>
      <c r="D41" s="56">
        <v>0.015</v>
      </c>
      <c r="E41" s="46">
        <f>(E29+E36)*D41</f>
        <v>0</v>
      </c>
      <c r="F41" s="25"/>
    </row>
    <row r="42" spans="1:6" ht="13.5" customHeight="1">
      <c r="A42" s="27" t="s">
        <v>60</v>
      </c>
      <c r="B42" s="43" t="s">
        <v>61</v>
      </c>
      <c r="C42" s="43"/>
      <c r="D42" s="56">
        <v>0.015</v>
      </c>
      <c r="E42" s="46">
        <f>(E29+E36)*D42</f>
        <v>0</v>
      </c>
      <c r="F42" s="25"/>
    </row>
    <row r="43" spans="1:6" ht="13.5" customHeight="1">
      <c r="A43" s="27" t="s">
        <v>47</v>
      </c>
      <c r="B43" s="43" t="s">
        <v>62</v>
      </c>
      <c r="C43" s="43"/>
      <c r="D43" s="56">
        <v>0.01</v>
      </c>
      <c r="E43" s="46">
        <f>(E29+E36)*D43</f>
        <v>0</v>
      </c>
      <c r="F43" s="25"/>
    </row>
    <row r="44" spans="1:6" ht="13.5" customHeight="1">
      <c r="A44" s="27" t="s">
        <v>63</v>
      </c>
      <c r="B44" s="43" t="s">
        <v>64</v>
      </c>
      <c r="C44" s="43"/>
      <c r="D44" s="56">
        <v>0.006</v>
      </c>
      <c r="E44" s="46">
        <f>(E29+E36)*D44</f>
        <v>0</v>
      </c>
      <c r="F44" s="25"/>
    </row>
    <row r="45" spans="1:6" ht="13.5" customHeight="1">
      <c r="A45" s="27" t="s">
        <v>65</v>
      </c>
      <c r="B45" s="43" t="s">
        <v>66</v>
      </c>
      <c r="C45" s="43"/>
      <c r="D45" s="56">
        <v>0.002</v>
      </c>
      <c r="E45" s="46">
        <f>(E29+E36)*D45</f>
        <v>0</v>
      </c>
      <c r="F45" s="25"/>
    </row>
    <row r="46" spans="1:6" ht="13.5" customHeight="1">
      <c r="A46" s="27" t="s">
        <v>67</v>
      </c>
      <c r="B46" s="43" t="s">
        <v>68</v>
      </c>
      <c r="C46" s="43"/>
      <c r="D46" s="56">
        <v>0.08</v>
      </c>
      <c r="E46" s="46">
        <f>(E29+E36)*D46</f>
        <v>0</v>
      </c>
      <c r="F46" s="25"/>
    </row>
    <row r="47" spans="1:6" ht="13.5" customHeight="1">
      <c r="A47" s="27"/>
      <c r="B47" s="28" t="s">
        <v>69</v>
      </c>
      <c r="C47" s="28"/>
      <c r="D47" s="58">
        <f>D46+D45+D44+D43+D42+D41+D40+D39</f>
        <v>0.353</v>
      </c>
      <c r="E47" s="59">
        <f>SUM(E39:E46)</f>
        <v>0</v>
      </c>
      <c r="F47" s="25"/>
    </row>
    <row r="48" spans="1:6" ht="13.5" customHeight="1">
      <c r="A48" s="27"/>
      <c r="B48" s="33" t="s">
        <v>70</v>
      </c>
      <c r="C48" s="33"/>
      <c r="D48" s="33"/>
      <c r="E48" s="60"/>
      <c r="F48" s="25"/>
    </row>
    <row r="49" spans="1:6" ht="13.5" customHeight="1">
      <c r="A49" s="27" t="s">
        <v>71</v>
      </c>
      <c r="B49" s="43" t="s">
        <v>72</v>
      </c>
      <c r="C49" s="43"/>
      <c r="D49" s="43"/>
      <c r="E49" s="60">
        <v>0</v>
      </c>
      <c r="F49" s="25"/>
    </row>
    <row r="50" spans="1:6" ht="13.5" customHeight="1">
      <c r="A50" s="27" t="s">
        <v>73</v>
      </c>
      <c r="B50" s="43" t="s">
        <v>74</v>
      </c>
      <c r="C50" s="43"/>
      <c r="D50" s="43"/>
      <c r="E50" s="60"/>
      <c r="F50" s="25"/>
    </row>
    <row r="51" spans="1:6" ht="13.5" customHeight="1">
      <c r="A51" s="27" t="s">
        <v>75</v>
      </c>
      <c r="B51" s="43" t="s">
        <v>76</v>
      </c>
      <c r="C51" s="43"/>
      <c r="D51" s="43"/>
      <c r="E51" s="61"/>
      <c r="F51" s="25"/>
    </row>
    <row r="52" spans="1:6" ht="13.5" customHeight="1">
      <c r="A52" s="27" t="s">
        <v>77</v>
      </c>
      <c r="B52" s="43" t="s">
        <v>78</v>
      </c>
      <c r="C52" s="43"/>
      <c r="D52" s="43"/>
      <c r="E52" s="62"/>
      <c r="F52" s="25"/>
    </row>
    <row r="53" spans="1:6" ht="13.5" customHeight="1">
      <c r="A53" s="27" t="s">
        <v>79</v>
      </c>
      <c r="B53" s="43" t="s">
        <v>80</v>
      </c>
      <c r="C53" s="43"/>
      <c r="D53" s="43"/>
      <c r="E53" s="61"/>
      <c r="F53" s="25"/>
    </row>
    <row r="54" spans="1:6" ht="13.5" customHeight="1">
      <c r="A54" s="27" t="s">
        <v>81</v>
      </c>
      <c r="B54" s="43" t="s">
        <v>82</v>
      </c>
      <c r="C54" s="43"/>
      <c r="D54" s="43"/>
      <c r="E54" s="60"/>
      <c r="F54" s="25"/>
    </row>
    <row r="55" spans="1:6" ht="13.5" customHeight="1">
      <c r="A55" s="27" t="s">
        <v>79</v>
      </c>
      <c r="B55" s="43" t="s">
        <v>83</v>
      </c>
      <c r="C55" s="43"/>
      <c r="D55" s="43"/>
      <c r="E55" s="61"/>
      <c r="F55" s="25"/>
    </row>
    <row r="56" spans="1:6" ht="13.5" customHeight="1">
      <c r="A56" s="27" t="s">
        <v>84</v>
      </c>
      <c r="B56" s="43" t="s">
        <v>85</v>
      </c>
      <c r="C56" s="43"/>
      <c r="D56" s="43"/>
      <c r="E56" s="61"/>
      <c r="F56" s="25"/>
    </row>
    <row r="57" spans="1:6" ht="13.5" customHeight="1">
      <c r="A57" s="27"/>
      <c r="B57" s="28" t="s">
        <v>86</v>
      </c>
      <c r="C57" s="28"/>
      <c r="D57" s="28"/>
      <c r="E57" s="59">
        <f>SUM(E49:E56)</f>
        <v>0</v>
      </c>
      <c r="F57" s="25"/>
    </row>
    <row r="58" spans="1:6" ht="12.75" customHeight="1">
      <c r="A58" s="27" t="s">
        <v>87</v>
      </c>
      <c r="B58" s="27"/>
      <c r="C58" s="27"/>
      <c r="D58" s="27"/>
      <c r="E58" s="63">
        <f>SUM(E36+E47+E57)</f>
        <v>0</v>
      </c>
      <c r="F58" s="25"/>
    </row>
    <row r="59" spans="1:6" ht="12.75" customHeight="1">
      <c r="A59" s="31"/>
      <c r="B59" s="31"/>
      <c r="C59" s="31"/>
      <c r="D59" s="31"/>
      <c r="E59" s="31"/>
      <c r="F59" s="25"/>
    </row>
    <row r="60" spans="1:6" ht="12.75" customHeight="1">
      <c r="A60" s="64" t="s">
        <v>88</v>
      </c>
      <c r="B60" s="64"/>
      <c r="C60" s="64"/>
      <c r="D60" s="64"/>
      <c r="E60" s="65" t="s">
        <v>39</v>
      </c>
      <c r="F60" s="25"/>
    </row>
    <row r="61" spans="1:6" ht="12.75" customHeight="1">
      <c r="A61" s="27" t="s">
        <v>89</v>
      </c>
      <c r="B61" s="27"/>
      <c r="C61" s="27"/>
      <c r="D61" s="27"/>
      <c r="E61" s="27"/>
      <c r="F61" s="25"/>
    </row>
    <row r="62" spans="1:6" ht="12.75" customHeight="1">
      <c r="A62" s="27" t="s">
        <v>15</v>
      </c>
      <c r="B62" s="43" t="s">
        <v>90</v>
      </c>
      <c r="C62" s="43"/>
      <c r="D62" s="43"/>
      <c r="E62" s="66">
        <f>((((E29)))+((E58)-(E47-E46)))/12</f>
        <v>0</v>
      </c>
      <c r="F62" s="25"/>
    </row>
    <row r="63" spans="1:6" ht="12.75" customHeight="1">
      <c r="A63" s="27" t="s">
        <v>17</v>
      </c>
      <c r="B63" s="43" t="s">
        <v>91</v>
      </c>
      <c r="C63" s="43"/>
      <c r="D63" s="43"/>
      <c r="E63" s="66">
        <f>(E29+E36)*0.08*0.4</f>
        <v>0</v>
      </c>
      <c r="F63" s="25"/>
    </row>
    <row r="64" spans="1:6" ht="12.75" customHeight="1">
      <c r="A64" s="67" t="s">
        <v>20</v>
      </c>
      <c r="B64" s="68" t="s">
        <v>92</v>
      </c>
      <c r="C64" s="68"/>
      <c r="D64" s="69">
        <v>0.0034</v>
      </c>
      <c r="E64" s="70">
        <f>SUM(E62:E63)*D64</f>
        <v>0</v>
      </c>
      <c r="F64" s="25"/>
    </row>
    <row r="65" spans="1:6" ht="12.75" customHeight="1">
      <c r="A65" s="67"/>
      <c r="B65" s="71" t="s">
        <v>93</v>
      </c>
      <c r="C65" s="71"/>
      <c r="D65" s="71"/>
      <c r="E65" s="72">
        <f>SUM(E62:E63)*D64</f>
        <v>0</v>
      </c>
      <c r="F65" s="25"/>
    </row>
    <row r="66" spans="1:6" ht="12.75" customHeight="1">
      <c r="A66" s="73" t="s">
        <v>94</v>
      </c>
      <c r="B66" s="73"/>
      <c r="C66" s="73"/>
      <c r="D66" s="73"/>
      <c r="E66" s="73"/>
      <c r="F66" s="25"/>
    </row>
    <row r="67" spans="1:6" ht="12.75" customHeight="1">
      <c r="A67" s="67" t="s">
        <v>22</v>
      </c>
      <c r="B67" s="68" t="s">
        <v>95</v>
      </c>
      <c r="C67" s="68"/>
      <c r="D67" s="68"/>
      <c r="E67" s="70">
        <f>SUM(E29+E58)/12</f>
        <v>0</v>
      </c>
      <c r="F67" s="74"/>
    </row>
    <row r="68" spans="1:6" ht="12.75" customHeight="1">
      <c r="A68" s="67" t="s">
        <v>45</v>
      </c>
      <c r="B68" s="68" t="s">
        <v>96</v>
      </c>
      <c r="C68" s="68"/>
      <c r="D68" s="68"/>
      <c r="E68" s="70">
        <f>SUM(E29+E36)*0.08*0.5</f>
        <v>0</v>
      </c>
      <c r="F68" s="25"/>
    </row>
    <row r="69" spans="1:6" ht="12.75" customHeight="1">
      <c r="A69" s="67"/>
      <c r="B69" s="68" t="s">
        <v>97</v>
      </c>
      <c r="C69" s="68"/>
      <c r="D69" s="69">
        <v>0.0194</v>
      </c>
      <c r="E69" s="70">
        <f>SUM(E67:E68)*D69</f>
        <v>0</v>
      </c>
      <c r="F69" s="25"/>
    </row>
    <row r="70" spans="1:6" ht="12.75" customHeight="1">
      <c r="A70" s="67"/>
      <c r="B70" s="71" t="s">
        <v>98</v>
      </c>
      <c r="C70" s="71"/>
      <c r="D70" s="71"/>
      <c r="E70" s="72">
        <f>SUM(E67:E68)*D69</f>
        <v>0</v>
      </c>
      <c r="F70" s="25"/>
    </row>
    <row r="71" spans="1:6" ht="12.75" customHeight="1">
      <c r="A71" s="73" t="s">
        <v>99</v>
      </c>
      <c r="B71" s="73"/>
      <c r="C71" s="73"/>
      <c r="D71" s="73"/>
      <c r="E71" s="73"/>
      <c r="F71" s="25"/>
    </row>
    <row r="72" spans="1:6" ht="12.75" customHeight="1">
      <c r="A72" s="67" t="s">
        <v>60</v>
      </c>
      <c r="B72" s="68" t="s">
        <v>100</v>
      </c>
      <c r="C72" s="68"/>
      <c r="D72" s="68"/>
      <c r="E72" s="70">
        <f>(-E34)+(-E35)</f>
        <v>0</v>
      </c>
      <c r="F72" s="25"/>
    </row>
    <row r="73" spans="1:6" ht="12.75" customHeight="1">
      <c r="A73" s="67"/>
      <c r="B73" s="68" t="s">
        <v>101</v>
      </c>
      <c r="C73" s="68"/>
      <c r="D73" s="69">
        <v>0</v>
      </c>
      <c r="E73" s="70">
        <f>E72*D73</f>
        <v>0</v>
      </c>
      <c r="F73" s="25"/>
    </row>
    <row r="74" spans="1:6" ht="12.75" customHeight="1">
      <c r="A74" s="27"/>
      <c r="B74" s="28" t="s">
        <v>102</v>
      </c>
      <c r="C74" s="28"/>
      <c r="D74" s="28"/>
      <c r="E74" s="75">
        <f>(E72)*D73</f>
        <v>0</v>
      </c>
      <c r="F74" s="25"/>
    </row>
    <row r="75" spans="1:6" ht="12.75" customHeight="1">
      <c r="A75" s="27" t="s">
        <v>103</v>
      </c>
      <c r="B75" s="27"/>
      <c r="C75" s="27"/>
      <c r="D75" s="27"/>
      <c r="E75" s="76">
        <f>SUM(E65+E70+E74)</f>
        <v>0</v>
      </c>
      <c r="F75" s="25"/>
    </row>
    <row r="76" spans="1:6" ht="12.75" customHeight="1">
      <c r="A76" s="31"/>
      <c r="B76" s="31"/>
      <c r="C76" s="31"/>
      <c r="D76" s="31"/>
      <c r="E76" s="31"/>
      <c r="F76" s="25"/>
    </row>
    <row r="77" spans="1:6" ht="15.75" customHeight="1">
      <c r="A77" s="64" t="s">
        <v>104</v>
      </c>
      <c r="B77" s="64"/>
      <c r="C77" s="64"/>
      <c r="D77" s="64"/>
      <c r="E77" s="65" t="s">
        <v>39</v>
      </c>
      <c r="F77" s="25"/>
    </row>
    <row r="78" spans="1:6" ht="12.75" customHeight="1">
      <c r="A78" s="77"/>
      <c r="B78" s="27" t="s">
        <v>105</v>
      </c>
      <c r="C78" s="27"/>
      <c r="D78" s="27" t="s">
        <v>106</v>
      </c>
      <c r="E78" s="34"/>
      <c r="F78" s="25"/>
    </row>
    <row r="79" spans="1:6" ht="12.75" customHeight="1">
      <c r="A79" s="27" t="s">
        <v>15</v>
      </c>
      <c r="B79" s="43" t="s">
        <v>107</v>
      </c>
      <c r="C79" s="43"/>
      <c r="D79" s="78">
        <v>30</v>
      </c>
      <c r="E79" s="79">
        <f>SUM(((($E$29+$E$58+$E$75)/22)*D79*69.04/100)*1)/12</f>
        <v>0</v>
      </c>
      <c r="F79" s="25"/>
    </row>
    <row r="80" spans="1:6" ht="12.75" customHeight="1">
      <c r="A80" s="27" t="s">
        <v>17</v>
      </c>
      <c r="B80" s="43" t="s">
        <v>108</v>
      </c>
      <c r="C80" s="43"/>
      <c r="D80" s="78">
        <v>1</v>
      </c>
      <c r="E80" s="79">
        <f>SUM(((($E$29+$E$58+$E$75)/22)*D80)*1)/12</f>
        <v>0</v>
      </c>
      <c r="F80" s="25"/>
    </row>
    <row r="81" spans="1:6" ht="12.75" customHeight="1">
      <c r="A81" s="27" t="s">
        <v>20</v>
      </c>
      <c r="B81" s="43" t="s">
        <v>109</v>
      </c>
      <c r="C81" s="43"/>
      <c r="D81" s="78">
        <v>15</v>
      </c>
      <c r="E81" s="79">
        <f>SUM(((($E$29+$E$58+$E$75)/22)*D81*1)*0.1642/12)</f>
        <v>0</v>
      </c>
      <c r="F81" s="25"/>
    </row>
    <row r="82" spans="1:6" ht="12.75" customHeight="1">
      <c r="A82" s="27" t="s">
        <v>22</v>
      </c>
      <c r="B82" s="43" t="s">
        <v>110</v>
      </c>
      <c r="C82" s="43"/>
      <c r="D82" s="78">
        <v>5</v>
      </c>
      <c r="E82" s="79">
        <f>SUM(((($E$29+$E$58+$E$75)/22)*D82*69.04/100)*1)/12</f>
        <v>0</v>
      </c>
      <c r="F82" s="25"/>
    </row>
    <row r="83" spans="1:6" ht="12.75" customHeight="1">
      <c r="A83" s="27" t="s">
        <v>45</v>
      </c>
      <c r="B83" s="43" t="s">
        <v>111</v>
      </c>
      <c r="C83" s="43"/>
      <c r="D83" s="80">
        <v>2</v>
      </c>
      <c r="E83" s="79">
        <f>SUM(((($E$29+$E$58+$E$75)/22)*D83*1)*0.1531/12)</f>
        <v>0</v>
      </c>
      <c r="F83" s="25"/>
    </row>
    <row r="84" spans="1:6" ht="12.75" customHeight="1">
      <c r="A84" s="27" t="s">
        <v>60</v>
      </c>
      <c r="B84" s="43" t="s">
        <v>112</v>
      </c>
      <c r="C84" s="43"/>
      <c r="D84" s="78">
        <v>2</v>
      </c>
      <c r="E84" s="79">
        <f>SUM(((($E$29+$E$58+$E$75)/22)*D84*69.04/100)*0.0301)/12</f>
        <v>0</v>
      </c>
      <c r="F84" s="25"/>
    </row>
    <row r="85" spans="1:6" ht="12.75" customHeight="1">
      <c r="A85" s="27" t="s">
        <v>47</v>
      </c>
      <c r="B85" s="43" t="s">
        <v>113</v>
      </c>
      <c r="C85" s="43"/>
      <c r="D85" s="81">
        <v>3</v>
      </c>
      <c r="E85" s="79">
        <f>SUM(((($E$29+$E$58+$E$75)/22)*D85*1)*0.0163/12)</f>
        <v>0</v>
      </c>
      <c r="F85" s="25"/>
    </row>
    <row r="86" spans="1:6" ht="12.75" customHeight="1">
      <c r="A86" s="27" t="s">
        <v>63</v>
      </c>
      <c r="B86" s="43" t="s">
        <v>114</v>
      </c>
      <c r="C86" s="43"/>
      <c r="D86" s="78">
        <v>1</v>
      </c>
      <c r="E86" s="79">
        <f>SUM(((($E$29+$E$58+$E$75)/22)*D86*1)*0.02)/12</f>
        <v>0</v>
      </c>
      <c r="F86" s="25"/>
    </row>
    <row r="87" spans="1:6" ht="12.75" customHeight="1">
      <c r="A87" s="27" t="s">
        <v>65</v>
      </c>
      <c r="B87" s="43" t="s">
        <v>115</v>
      </c>
      <c r="C87" s="43"/>
      <c r="D87" s="78">
        <v>1</v>
      </c>
      <c r="E87" s="79">
        <f>SUM(((($E$29+$E$58+$E$75)/22)*D87*1)*0.004/12)</f>
        <v>0</v>
      </c>
      <c r="F87" s="25"/>
    </row>
    <row r="88" spans="1:6" ht="12.75" customHeight="1">
      <c r="A88" s="27" t="s">
        <v>67</v>
      </c>
      <c r="B88" s="43" t="s">
        <v>116</v>
      </c>
      <c r="C88" s="43"/>
      <c r="D88" s="78">
        <v>20</v>
      </c>
      <c r="E88" s="79">
        <f>SUM(((($E$29+$E$58+$E$75)/22)*D88*69.04/100)*0.018/12)</f>
        <v>0</v>
      </c>
      <c r="F88" s="25"/>
    </row>
    <row r="89" spans="1:6" ht="12.75" customHeight="1">
      <c r="A89" s="27" t="s">
        <v>71</v>
      </c>
      <c r="B89" s="43" t="s">
        <v>117</v>
      </c>
      <c r="C89" s="43"/>
      <c r="D89" s="78">
        <v>180</v>
      </c>
      <c r="E89" s="79">
        <f>SUM(((($E$29+$E$58+$E$75)/22)*D89*69.04/100)*0.0264)/12</f>
        <v>0</v>
      </c>
      <c r="F89" s="25"/>
    </row>
    <row r="90" spans="1:6" ht="12.75" customHeight="1">
      <c r="A90" s="27" t="s">
        <v>73</v>
      </c>
      <c r="B90" s="43" t="s">
        <v>118</v>
      </c>
      <c r="C90" s="43"/>
      <c r="D90" s="78">
        <v>6</v>
      </c>
      <c r="E90" s="79">
        <f>SUM(((($E$29+$E$58+$E$75)/22)*D90*1)*0.0022/12)</f>
        <v>0</v>
      </c>
      <c r="F90" s="25"/>
    </row>
    <row r="91" spans="1:6" ht="12.75" customHeight="1">
      <c r="A91" s="27"/>
      <c r="B91" s="28" t="s">
        <v>119</v>
      </c>
      <c r="C91" s="28"/>
      <c r="D91" s="28"/>
      <c r="E91" s="82">
        <f>SUM(E79:E90)</f>
        <v>0</v>
      </c>
      <c r="F91" s="25"/>
    </row>
    <row r="92" spans="1:6" ht="12.75" customHeight="1">
      <c r="A92" s="27" t="s">
        <v>120</v>
      </c>
      <c r="B92" s="27"/>
      <c r="C92" s="27"/>
      <c r="D92" s="27"/>
      <c r="E92" s="83">
        <f>E91</f>
        <v>0</v>
      </c>
      <c r="F92" s="25"/>
    </row>
    <row r="93" spans="1:6" ht="12.75" customHeight="1">
      <c r="A93" s="31"/>
      <c r="B93" s="31"/>
      <c r="C93" s="31"/>
      <c r="D93" s="31"/>
      <c r="E93" s="31"/>
      <c r="F93" s="25"/>
    </row>
    <row r="94" spans="1:6" ht="15.75" customHeight="1">
      <c r="A94" s="64" t="s">
        <v>121</v>
      </c>
      <c r="B94" s="64"/>
      <c r="C94" s="64"/>
      <c r="D94" s="64"/>
      <c r="E94" s="64"/>
      <c r="F94" s="25"/>
    </row>
    <row r="95" spans="1:6" ht="13.5" customHeight="1">
      <c r="A95" s="77" t="s">
        <v>122</v>
      </c>
      <c r="B95" s="33" t="s">
        <v>123</v>
      </c>
      <c r="C95" s="33"/>
      <c r="D95" s="33"/>
      <c r="E95" s="34" t="s">
        <v>39</v>
      </c>
      <c r="F95" s="25"/>
    </row>
    <row r="96" spans="1:6" ht="12.75" customHeight="1">
      <c r="A96" s="77" t="s">
        <v>15</v>
      </c>
      <c r="B96" s="43" t="s">
        <v>124</v>
      </c>
      <c r="C96" s="43"/>
      <c r="D96" s="43"/>
      <c r="E96" s="46"/>
      <c r="F96" s="25"/>
    </row>
    <row r="97" spans="1:6" ht="12.75" customHeight="1">
      <c r="A97" s="77" t="s">
        <v>17</v>
      </c>
      <c r="B97" s="43" t="s">
        <v>125</v>
      </c>
      <c r="C97" s="43"/>
      <c r="D97" s="43"/>
      <c r="E97" s="46"/>
      <c r="F97" s="25"/>
    </row>
    <row r="98" spans="1:6" ht="12.75" customHeight="1">
      <c r="A98" s="77" t="s">
        <v>20</v>
      </c>
      <c r="B98" s="43" t="s">
        <v>126</v>
      </c>
      <c r="C98" s="43"/>
      <c r="D98" s="43"/>
      <c r="E98" s="46"/>
      <c r="F98" s="25"/>
    </row>
    <row r="99" spans="1:6" ht="13.5" customHeight="1">
      <c r="A99" s="77" t="s">
        <v>22</v>
      </c>
      <c r="B99" s="43" t="s">
        <v>128</v>
      </c>
      <c r="C99" s="43"/>
      <c r="D99" s="43"/>
      <c r="E99" s="46"/>
      <c r="F99" s="25"/>
    </row>
    <row r="100" spans="1:6" ht="13.5" customHeight="1">
      <c r="A100" s="77" t="s">
        <v>45</v>
      </c>
      <c r="B100" s="43" t="s">
        <v>129</v>
      </c>
      <c r="C100" s="43"/>
      <c r="D100" s="43"/>
      <c r="E100" s="46"/>
      <c r="F100" s="25"/>
    </row>
    <row r="101" spans="1:6" ht="12.75" customHeight="1">
      <c r="A101" s="27" t="s">
        <v>130</v>
      </c>
      <c r="B101" s="27"/>
      <c r="C101" s="27"/>
      <c r="D101" s="27"/>
      <c r="E101" s="84">
        <f>E100+E99+E98+E97+E96</f>
        <v>0</v>
      </c>
      <c r="F101" s="25"/>
    </row>
    <row r="102" spans="1:6" ht="12.75" customHeight="1">
      <c r="A102" s="31"/>
      <c r="B102" s="31"/>
      <c r="C102" s="31"/>
      <c r="D102" s="31"/>
      <c r="E102" s="31"/>
      <c r="F102" s="25"/>
    </row>
    <row r="103" spans="1:6" ht="15.75" customHeight="1">
      <c r="A103" s="64" t="s">
        <v>131</v>
      </c>
      <c r="B103" s="64"/>
      <c r="C103" s="64"/>
      <c r="D103" s="64"/>
      <c r="E103" s="64"/>
      <c r="F103" s="25"/>
    </row>
    <row r="104" spans="1:6" ht="12.75" customHeight="1">
      <c r="A104" s="77" t="s">
        <v>132</v>
      </c>
      <c r="B104" s="27" t="s">
        <v>133</v>
      </c>
      <c r="C104" s="27"/>
      <c r="D104" s="34" t="s">
        <v>134</v>
      </c>
      <c r="E104" s="34" t="s">
        <v>39</v>
      </c>
      <c r="F104" s="25"/>
    </row>
    <row r="105" spans="1:9" ht="12.75" customHeight="1">
      <c r="A105" s="27" t="s">
        <v>15</v>
      </c>
      <c r="B105" s="43" t="s">
        <v>135</v>
      </c>
      <c r="C105" s="43"/>
      <c r="D105" s="69">
        <f>ASG!D106</f>
        <v>0.15</v>
      </c>
      <c r="E105" s="85">
        <f>D105*E124</f>
        <v>0</v>
      </c>
      <c r="F105" s="25"/>
      <c r="G105" s="86"/>
      <c r="I105" s="87"/>
    </row>
    <row r="106" spans="1:9" ht="12.75" customHeight="1">
      <c r="A106" s="27" t="s">
        <v>17</v>
      </c>
      <c r="B106" s="43" t="s">
        <v>136</v>
      </c>
      <c r="C106" s="43"/>
      <c r="D106" s="69">
        <f>ASG!D107</f>
        <v>0.15</v>
      </c>
      <c r="E106" s="85">
        <f>(E124+E105)*D106</f>
        <v>0</v>
      </c>
      <c r="F106" s="25"/>
      <c r="I106" s="87">
        <v>0.65</v>
      </c>
    </row>
    <row r="107" spans="1:9" ht="12.75" customHeight="1">
      <c r="A107" s="27" t="s">
        <v>20</v>
      </c>
      <c r="B107" s="43" t="s">
        <v>137</v>
      </c>
      <c r="C107" s="43"/>
      <c r="D107" s="88">
        <f>SUM(D108:D114)</f>
        <v>0.08650000000000001</v>
      </c>
      <c r="E107" s="46"/>
      <c r="F107" s="25"/>
      <c r="G107" s="89"/>
      <c r="I107" s="87">
        <v>3</v>
      </c>
    </row>
    <row r="108" spans="1:9" ht="12.75" customHeight="1">
      <c r="A108" s="27" t="s">
        <v>138</v>
      </c>
      <c r="B108" s="90" t="s">
        <v>139</v>
      </c>
      <c r="C108" s="90"/>
      <c r="D108" s="91"/>
      <c r="E108" s="46"/>
      <c r="F108" s="25"/>
      <c r="G108" s="92"/>
      <c r="H108" s="93"/>
      <c r="I108" s="87">
        <v>2</v>
      </c>
    </row>
    <row r="109" spans="1:9" ht="12.75" customHeight="1">
      <c r="A109" s="27"/>
      <c r="B109" s="43" t="s">
        <v>140</v>
      </c>
      <c r="C109" s="43"/>
      <c r="D109" s="88">
        <v>0.006500000000000001</v>
      </c>
      <c r="E109" s="46">
        <f>((E119+E120+E121+E122+E123+E105+E106)/0.9435)*D109</f>
        <v>0</v>
      </c>
      <c r="F109" s="25"/>
      <c r="I109" s="87">
        <f>I106+I107+I108</f>
        <v>5.65</v>
      </c>
    </row>
    <row r="110" spans="1:9" ht="12.75" customHeight="1">
      <c r="A110" s="27"/>
      <c r="B110" s="43" t="s">
        <v>141</v>
      </c>
      <c r="C110" s="43"/>
      <c r="D110" s="88">
        <v>0.03</v>
      </c>
      <c r="E110" s="46">
        <f>((E119+E120+E121+E122+E123+E105+E106)/0.9435)*D110</f>
        <v>0</v>
      </c>
      <c r="F110" s="25"/>
      <c r="I110" s="87">
        <f>1-(I109/100)</f>
        <v>0.9435</v>
      </c>
    </row>
    <row r="111" spans="1:9" ht="12.75" customHeight="1">
      <c r="A111" s="27" t="s">
        <v>142</v>
      </c>
      <c r="B111" s="43" t="s">
        <v>143</v>
      </c>
      <c r="C111" s="43"/>
      <c r="D111" s="88"/>
      <c r="E111" s="46"/>
      <c r="F111" s="25"/>
      <c r="I111" s="87"/>
    </row>
    <row r="112" spans="1:9" ht="12.75" customHeight="1">
      <c r="A112" s="27" t="s">
        <v>144</v>
      </c>
      <c r="B112" s="43" t="s">
        <v>145</v>
      </c>
      <c r="C112" s="43"/>
      <c r="D112" s="88"/>
      <c r="E112" s="46"/>
      <c r="F112" s="25"/>
      <c r="G112" s="89"/>
      <c r="I112" s="87"/>
    </row>
    <row r="113" spans="1:6" ht="12.75" customHeight="1">
      <c r="A113" s="27"/>
      <c r="B113" s="43" t="s">
        <v>146</v>
      </c>
      <c r="C113" s="43"/>
      <c r="D113" s="88">
        <v>0.05</v>
      </c>
      <c r="E113" s="46">
        <f>((E119+E120+E121+E122+E123+E105+E106)/0.9435)*D113</f>
        <v>0</v>
      </c>
      <c r="F113" s="25"/>
    </row>
    <row r="114" spans="1:7" ht="12.75" customHeight="1">
      <c r="A114" s="27" t="s">
        <v>147</v>
      </c>
      <c r="B114" s="43" t="s">
        <v>148</v>
      </c>
      <c r="C114" s="43"/>
      <c r="D114" s="88"/>
      <c r="E114" s="46"/>
      <c r="F114" s="25"/>
      <c r="G114" s="89"/>
    </row>
    <row r="115" spans="1:6" ht="30" customHeight="1">
      <c r="A115" s="33" t="s">
        <v>149</v>
      </c>
      <c r="B115" s="33"/>
      <c r="C115" s="33"/>
      <c r="D115" s="69">
        <f>SUM(D105:D107)</f>
        <v>0.38649999999999995</v>
      </c>
      <c r="E115" s="94">
        <f>E113+E110+E109+E106+E105</f>
        <v>0</v>
      </c>
      <c r="F115" s="25"/>
    </row>
    <row r="116" spans="1:8" ht="12.75" customHeight="1">
      <c r="A116" s="51"/>
      <c r="B116" s="52"/>
      <c r="C116" s="52"/>
      <c r="D116" s="95"/>
      <c r="E116" s="96"/>
      <c r="F116" s="25"/>
      <c r="H116" s="89"/>
    </row>
    <row r="117" spans="1:6" ht="15.75" customHeight="1">
      <c r="A117" s="64" t="s">
        <v>150</v>
      </c>
      <c r="B117" s="64"/>
      <c r="C117" s="64"/>
      <c r="D117" s="64"/>
      <c r="E117" s="64"/>
      <c r="F117" s="25"/>
    </row>
    <row r="118" spans="1:6" ht="13.5" customHeight="1">
      <c r="A118" s="33" t="s">
        <v>151</v>
      </c>
      <c r="B118" s="33"/>
      <c r="C118" s="33"/>
      <c r="D118" s="33"/>
      <c r="E118" s="34" t="s">
        <v>39</v>
      </c>
      <c r="F118" s="25"/>
    </row>
    <row r="119" spans="1:6" ht="12.75" customHeight="1">
      <c r="A119" s="77" t="s">
        <v>15</v>
      </c>
      <c r="B119" s="43">
        <f>A20</f>
        <v>0</v>
      </c>
      <c r="C119" s="43"/>
      <c r="D119" s="43"/>
      <c r="E119" s="46">
        <f>E29</f>
        <v>0</v>
      </c>
      <c r="F119" s="25"/>
    </row>
    <row r="120" spans="1:6" ht="12.75" customHeight="1">
      <c r="A120" s="77" t="s">
        <v>17</v>
      </c>
      <c r="B120" s="43">
        <f>A32</f>
        <v>0</v>
      </c>
      <c r="C120" s="43"/>
      <c r="D120" s="43"/>
      <c r="E120" s="46">
        <f>E58</f>
        <v>0</v>
      </c>
      <c r="F120" s="25"/>
    </row>
    <row r="121" spans="1:6" ht="12.75" customHeight="1">
      <c r="A121" s="77" t="s">
        <v>20</v>
      </c>
      <c r="B121" s="43">
        <f>A60</f>
        <v>0</v>
      </c>
      <c r="C121" s="43"/>
      <c r="D121" s="43"/>
      <c r="E121" s="46">
        <f>E75</f>
        <v>0</v>
      </c>
      <c r="F121" s="25"/>
    </row>
    <row r="122" spans="1:6" ht="12.75" customHeight="1">
      <c r="A122" s="77" t="s">
        <v>22</v>
      </c>
      <c r="B122" s="43">
        <f>A77</f>
        <v>0</v>
      </c>
      <c r="C122" s="43"/>
      <c r="D122" s="43"/>
      <c r="E122" s="46">
        <f>E92</f>
        <v>0</v>
      </c>
      <c r="F122" s="25"/>
    </row>
    <row r="123" spans="1:6" ht="12.75" customHeight="1">
      <c r="A123" s="77" t="s">
        <v>45</v>
      </c>
      <c r="B123" s="43">
        <f>A94</f>
        <v>0</v>
      </c>
      <c r="C123" s="43"/>
      <c r="D123" s="43"/>
      <c r="E123" s="46">
        <f>E101</f>
        <v>0</v>
      </c>
      <c r="F123" s="25"/>
    </row>
    <row r="124" spans="1:6" ht="12.75" customHeight="1">
      <c r="A124" s="77"/>
      <c r="B124" s="33" t="s">
        <v>152</v>
      </c>
      <c r="C124" s="33"/>
      <c r="D124" s="33"/>
      <c r="E124" s="46">
        <f>E123+E122+E121+E120+E119</f>
        <v>0</v>
      </c>
      <c r="F124" s="25"/>
    </row>
    <row r="125" spans="1:6" ht="12.75" customHeight="1">
      <c r="A125" s="77" t="s">
        <v>60</v>
      </c>
      <c r="B125" s="43">
        <f>A103</f>
        <v>0</v>
      </c>
      <c r="C125" s="43"/>
      <c r="D125" s="43"/>
      <c r="E125" s="46">
        <f>E115</f>
        <v>0</v>
      </c>
      <c r="F125" s="25"/>
    </row>
    <row r="126" spans="1:6" ht="12.75" customHeight="1">
      <c r="A126" s="27" t="s">
        <v>153</v>
      </c>
      <c r="B126" s="27"/>
      <c r="C126" s="27"/>
      <c r="D126" s="27"/>
      <c r="E126" s="63">
        <f>E125+E124</f>
        <v>0</v>
      </c>
      <c r="F126" s="25"/>
    </row>
    <row r="127" spans="1:6" ht="12.75" customHeight="1">
      <c r="A127" s="27" t="s">
        <v>154</v>
      </c>
      <c r="B127" s="27"/>
      <c r="C127" s="27"/>
      <c r="D127" s="27"/>
      <c r="E127" s="63">
        <f>E126*1</f>
        <v>0</v>
      </c>
      <c r="F127" s="25"/>
    </row>
  </sheetData>
  <sheetProtection selectLockedCells="1" selectUnlockedCells="1"/>
  <mergeCells count="136">
    <mergeCell ref="A1:E1"/>
    <mergeCell ref="A2:E2"/>
    <mergeCell ref="B3:C3"/>
    <mergeCell ref="D3:E3"/>
    <mergeCell ref="B4:C4"/>
    <mergeCell ref="D4:E4"/>
    <mergeCell ref="B5:C5"/>
    <mergeCell ref="D5:E5"/>
    <mergeCell ref="B6:C6"/>
    <mergeCell ref="D6:E6"/>
    <mergeCell ref="A7:E7"/>
    <mergeCell ref="A8:E8"/>
    <mergeCell ref="A9:B9"/>
    <mergeCell ref="D9:E9"/>
    <mergeCell ref="A10:B10"/>
    <mergeCell ref="D10:E10"/>
    <mergeCell ref="A11:E11"/>
    <mergeCell ref="A12:E12"/>
    <mergeCell ref="A13:E13"/>
    <mergeCell ref="B14:C14"/>
    <mergeCell ref="D14:E14"/>
    <mergeCell ref="B15:C15"/>
    <mergeCell ref="D15:E15"/>
    <mergeCell ref="B16:C16"/>
    <mergeCell ref="D16:E16"/>
    <mergeCell ref="B17:C17"/>
    <mergeCell ref="D17:E17"/>
    <mergeCell ref="B18:C18"/>
    <mergeCell ref="D18:E18"/>
    <mergeCell ref="A19:E19"/>
    <mergeCell ref="A20:D20"/>
    <mergeCell ref="A21:E21"/>
    <mergeCell ref="B22:D22"/>
    <mergeCell ref="G22:L22"/>
    <mergeCell ref="B23:D23"/>
    <mergeCell ref="B24:D24"/>
    <mergeCell ref="B25:D25"/>
    <mergeCell ref="B26:D26"/>
    <mergeCell ref="B27:D27"/>
    <mergeCell ref="A28:D28"/>
    <mergeCell ref="A29:D29"/>
    <mergeCell ref="A31:E31"/>
    <mergeCell ref="A32:D32"/>
    <mergeCell ref="A33:E33"/>
    <mergeCell ref="B34:D34"/>
    <mergeCell ref="B35:D35"/>
    <mergeCell ref="B36:D36"/>
    <mergeCell ref="A37:E37"/>
    <mergeCell ref="B38:D38"/>
    <mergeCell ref="B39:C39"/>
    <mergeCell ref="B40:C40"/>
    <mergeCell ref="B41:C41"/>
    <mergeCell ref="B42:C42"/>
    <mergeCell ref="B43:C43"/>
    <mergeCell ref="B44:C44"/>
    <mergeCell ref="B45:C45"/>
    <mergeCell ref="B46:C46"/>
    <mergeCell ref="B47:C47"/>
    <mergeCell ref="B48:D48"/>
    <mergeCell ref="B49:D49"/>
    <mergeCell ref="B50:D50"/>
    <mergeCell ref="B51:D51"/>
    <mergeCell ref="B52:D52"/>
    <mergeCell ref="B53:D53"/>
    <mergeCell ref="B54:D54"/>
    <mergeCell ref="B55:D55"/>
    <mergeCell ref="B56:D56"/>
    <mergeCell ref="B57:D57"/>
    <mergeCell ref="A58:D58"/>
    <mergeCell ref="A59:E59"/>
    <mergeCell ref="A60:D60"/>
    <mergeCell ref="A61:E61"/>
    <mergeCell ref="B62:D62"/>
    <mergeCell ref="B63:D63"/>
    <mergeCell ref="B64:C64"/>
    <mergeCell ref="B65:D65"/>
    <mergeCell ref="A66:E66"/>
    <mergeCell ref="B67:D67"/>
    <mergeCell ref="B68:D68"/>
    <mergeCell ref="B69:C69"/>
    <mergeCell ref="B70:D70"/>
    <mergeCell ref="A71:E71"/>
    <mergeCell ref="B72:D72"/>
    <mergeCell ref="B73:C73"/>
    <mergeCell ref="B74:D74"/>
    <mergeCell ref="A75:D75"/>
    <mergeCell ref="A76:E76"/>
    <mergeCell ref="A77:D77"/>
    <mergeCell ref="B78:C78"/>
    <mergeCell ref="B79:C79"/>
    <mergeCell ref="B80:C80"/>
    <mergeCell ref="B81:C81"/>
    <mergeCell ref="B82:C82"/>
    <mergeCell ref="B83:C83"/>
    <mergeCell ref="B84:C84"/>
    <mergeCell ref="B85:C85"/>
    <mergeCell ref="B86:C86"/>
    <mergeCell ref="B87:C87"/>
    <mergeCell ref="B88:C88"/>
    <mergeCell ref="B89:C89"/>
    <mergeCell ref="B90:C90"/>
    <mergeCell ref="B91:D91"/>
    <mergeCell ref="A92:D92"/>
    <mergeCell ref="A93:E93"/>
    <mergeCell ref="A94:E94"/>
    <mergeCell ref="B95:D95"/>
    <mergeCell ref="B96:D96"/>
    <mergeCell ref="B97:D97"/>
    <mergeCell ref="B98:D98"/>
    <mergeCell ref="B99:D99"/>
    <mergeCell ref="B100:D100"/>
    <mergeCell ref="A101:D101"/>
    <mergeCell ref="A102:E102"/>
    <mergeCell ref="A103:E103"/>
    <mergeCell ref="B104:C104"/>
    <mergeCell ref="B105:C105"/>
    <mergeCell ref="B106:C106"/>
    <mergeCell ref="B107:C107"/>
    <mergeCell ref="B108:C108"/>
    <mergeCell ref="B109:C109"/>
    <mergeCell ref="B110:C110"/>
    <mergeCell ref="B111:C111"/>
    <mergeCell ref="B112:C112"/>
    <mergeCell ref="B114:C114"/>
    <mergeCell ref="A115:C115"/>
    <mergeCell ref="A117:E117"/>
    <mergeCell ref="A118:D118"/>
    <mergeCell ref="B119:D119"/>
    <mergeCell ref="B120:D120"/>
    <mergeCell ref="B121:D121"/>
    <mergeCell ref="B122:D122"/>
    <mergeCell ref="B123:D123"/>
    <mergeCell ref="B124:D124"/>
    <mergeCell ref="B125:D125"/>
    <mergeCell ref="A126:D126"/>
    <mergeCell ref="A127:D127"/>
  </mergeCells>
  <printOptions/>
  <pageMargins left="0.7875" right="0.7875" top="1.0527777777777778" bottom="1.0527777777777778" header="0.7875" footer="0.7875"/>
  <pageSetup horizontalDpi="300" verticalDpi="300" orientation="portrait" paperSize="9" scale="78"/>
  <headerFooter alignWithMargins="0">
    <oddHeader>&amp;C&amp;"Times New Roman,Normal"&amp;12&amp;A</oddHeader>
    <oddFooter>&amp;C&amp;"Times New Roman,Normal"&amp;12Página &amp;P</oddFooter>
  </headerFooter>
  <rowBreaks count="2" manualBreakCount="2">
    <brk id="59" max="255" man="1"/>
    <brk id="102" max="255" man="1"/>
  </rowBreaks>
  <legacyDrawing r:id="rId2"/>
</worksheet>
</file>

<file path=xl/worksheets/sheet4.xml><?xml version="1.0" encoding="utf-8"?>
<worksheet xmlns="http://schemas.openxmlformats.org/spreadsheetml/2006/main" xmlns:r="http://schemas.openxmlformats.org/officeDocument/2006/relationships">
  <dimension ref="A1:L127"/>
  <sheetViews>
    <sheetView view="pageBreakPreview" zoomScaleNormal="120" zoomScaleSheetLayoutView="100" workbookViewId="0" topLeftCell="A1">
      <selection activeCell="H9" sqref="H9"/>
    </sheetView>
  </sheetViews>
  <sheetFormatPr defaultColWidth="9.140625" defaultRowHeight="12.75" customHeight="1"/>
  <cols>
    <col min="1" max="1" width="4.00390625" style="22" customWidth="1"/>
    <col min="2" max="2" width="23.140625" style="23" customWidth="1"/>
    <col min="3" max="3" width="19.57421875" style="23" customWidth="1"/>
    <col min="4" max="4" width="24.57421875" style="23" customWidth="1"/>
    <col min="5" max="5" width="15.28125" style="23" customWidth="1"/>
    <col min="6" max="6" width="11.421875" style="23" customWidth="1"/>
    <col min="7" max="8" width="13.421875" style="23" customWidth="1"/>
    <col min="9" max="16384" width="11.421875" style="23" customWidth="1"/>
  </cols>
  <sheetData>
    <row r="1" spans="1:6" ht="32.25" customHeight="1">
      <c r="A1" s="24" t="s">
        <v>13</v>
      </c>
      <c r="B1" s="24"/>
      <c r="C1" s="24"/>
      <c r="D1" s="24"/>
      <c r="E1" s="24"/>
      <c r="F1" s="25"/>
    </row>
    <row r="2" spans="1:6" ht="14.25" customHeight="1">
      <c r="A2" s="26" t="s">
        <v>14</v>
      </c>
      <c r="B2" s="26"/>
      <c r="C2" s="26"/>
      <c r="D2" s="26"/>
      <c r="E2" s="26"/>
      <c r="F2" s="25"/>
    </row>
    <row r="3" spans="1:6" ht="14.25" customHeight="1">
      <c r="A3" s="27" t="s">
        <v>15</v>
      </c>
      <c r="B3" s="28" t="s">
        <v>16</v>
      </c>
      <c r="C3" s="28"/>
      <c r="D3" s="29"/>
      <c r="E3" s="29"/>
      <c r="F3" s="25"/>
    </row>
    <row r="4" spans="1:6" ht="12.75" customHeight="1">
      <c r="A4" s="27" t="s">
        <v>17</v>
      </c>
      <c r="B4" s="28" t="s">
        <v>18</v>
      </c>
      <c r="C4" s="28"/>
      <c r="D4" s="30" t="s">
        <v>19</v>
      </c>
      <c r="E4" s="30"/>
      <c r="F4" s="25"/>
    </row>
    <row r="5" spans="1:6" ht="26.25" customHeight="1">
      <c r="A5" s="27" t="s">
        <v>20</v>
      </c>
      <c r="B5" s="28" t="s">
        <v>21</v>
      </c>
      <c r="C5" s="28"/>
      <c r="D5" s="30"/>
      <c r="E5" s="30"/>
      <c r="F5" s="25"/>
    </row>
    <row r="6" spans="1:6" ht="12.75" customHeight="1">
      <c r="A6" s="27" t="s">
        <v>22</v>
      </c>
      <c r="B6" s="28" t="s">
        <v>23</v>
      </c>
      <c r="C6" s="28"/>
      <c r="D6" s="30">
        <v>12</v>
      </c>
      <c r="E6" s="30"/>
      <c r="F6" s="25"/>
    </row>
    <row r="7" spans="1:6" ht="12.75" customHeight="1">
      <c r="A7" s="31"/>
      <c r="B7" s="31"/>
      <c r="C7" s="31"/>
      <c r="D7" s="31"/>
      <c r="E7" s="31"/>
      <c r="F7" s="25"/>
    </row>
    <row r="8" spans="1:6" ht="15.75" customHeight="1">
      <c r="A8" s="32" t="s">
        <v>24</v>
      </c>
      <c r="B8" s="32"/>
      <c r="C8" s="32"/>
      <c r="D8" s="32"/>
      <c r="E8" s="32"/>
      <c r="F8" s="25"/>
    </row>
    <row r="9" spans="1:6" ht="35.25" customHeight="1">
      <c r="A9" s="33" t="s">
        <v>25</v>
      </c>
      <c r="B9" s="33"/>
      <c r="C9" s="27" t="s">
        <v>26</v>
      </c>
      <c r="D9" s="34" t="s">
        <v>27</v>
      </c>
      <c r="E9" s="34"/>
      <c r="F9" s="25"/>
    </row>
    <row r="10" spans="1:6" ht="39" customHeight="1">
      <c r="A10" s="35" t="s">
        <v>156</v>
      </c>
      <c r="B10" s="35"/>
      <c r="C10" s="36" t="s">
        <v>28</v>
      </c>
      <c r="D10" s="36">
        <v>1</v>
      </c>
      <c r="E10" s="36"/>
      <c r="F10" s="25"/>
    </row>
    <row r="11" spans="1:6" ht="12.75" customHeight="1">
      <c r="A11" s="31"/>
      <c r="B11" s="31"/>
      <c r="C11" s="31"/>
      <c r="D11" s="31"/>
      <c r="E11" s="31"/>
      <c r="F11" s="25"/>
    </row>
    <row r="12" spans="1:6" ht="15.75" customHeight="1">
      <c r="A12" s="32" t="s">
        <v>29</v>
      </c>
      <c r="B12" s="32"/>
      <c r="C12" s="32"/>
      <c r="D12" s="32"/>
      <c r="E12" s="32"/>
      <c r="F12" s="25"/>
    </row>
    <row r="13" spans="1:6" ht="12.75" customHeight="1">
      <c r="A13" s="27" t="s">
        <v>30</v>
      </c>
      <c r="B13" s="27"/>
      <c r="C13" s="27"/>
      <c r="D13" s="27"/>
      <c r="E13" s="27"/>
      <c r="F13" s="25"/>
    </row>
    <row r="14" spans="1:6" ht="26.25" customHeight="1">
      <c r="A14" s="27">
        <v>1</v>
      </c>
      <c r="B14" s="37" t="s">
        <v>31</v>
      </c>
      <c r="C14" s="37"/>
      <c r="D14" s="38" t="s">
        <v>157</v>
      </c>
      <c r="E14" s="38"/>
      <c r="F14" s="25"/>
    </row>
    <row r="15" spans="1:6" ht="14.25" customHeight="1">
      <c r="A15" s="27">
        <v>2</v>
      </c>
      <c r="B15" s="28" t="s">
        <v>33</v>
      </c>
      <c r="C15" s="28"/>
      <c r="D15" s="39"/>
      <c r="E15" s="39"/>
      <c r="F15" s="25"/>
    </row>
    <row r="16" spans="1:6" ht="14.25" customHeight="1">
      <c r="A16" s="27">
        <v>3</v>
      </c>
      <c r="B16" s="33" t="s">
        <v>35</v>
      </c>
      <c r="C16" s="33"/>
      <c r="D16" s="40"/>
      <c r="E16" s="40"/>
      <c r="F16" s="25"/>
    </row>
    <row r="17" spans="1:6" ht="26.25" customHeight="1">
      <c r="A17" s="27">
        <v>4</v>
      </c>
      <c r="B17" s="28" t="s">
        <v>36</v>
      </c>
      <c r="C17" s="28"/>
      <c r="D17" s="38" t="s">
        <v>157</v>
      </c>
      <c r="E17" s="38"/>
      <c r="F17" s="25"/>
    </row>
    <row r="18" spans="1:6" ht="12.75" customHeight="1">
      <c r="A18" s="27">
        <v>5</v>
      </c>
      <c r="B18" s="28" t="s">
        <v>37</v>
      </c>
      <c r="C18" s="28"/>
      <c r="D18" s="41">
        <v>44197</v>
      </c>
      <c r="E18" s="41"/>
      <c r="F18" s="25"/>
    </row>
    <row r="19" spans="1:6" ht="12.75" customHeight="1">
      <c r="A19" s="31"/>
      <c r="B19" s="31"/>
      <c r="C19" s="31"/>
      <c r="D19" s="31"/>
      <c r="E19" s="31"/>
      <c r="F19" s="25"/>
    </row>
    <row r="20" spans="1:6" ht="15.75" customHeight="1">
      <c r="A20" s="32" t="s">
        <v>38</v>
      </c>
      <c r="B20" s="32"/>
      <c r="C20" s="32"/>
      <c r="D20" s="32"/>
      <c r="E20" s="42" t="s">
        <v>39</v>
      </c>
      <c r="F20" s="25"/>
    </row>
    <row r="21" spans="1:6" ht="12.75" customHeight="1">
      <c r="A21" s="27" t="s">
        <v>40</v>
      </c>
      <c r="B21" s="27"/>
      <c r="C21" s="27"/>
      <c r="D21" s="27"/>
      <c r="E21" s="27"/>
      <c r="F21" s="25"/>
    </row>
    <row r="22" spans="1:12" ht="13.5" customHeight="1">
      <c r="A22" s="27" t="s">
        <v>15</v>
      </c>
      <c r="B22" s="43" t="s">
        <v>41</v>
      </c>
      <c r="C22" s="43"/>
      <c r="D22" s="43"/>
      <c r="E22" s="44">
        <f>D16</f>
        <v>0</v>
      </c>
      <c r="F22" s="25"/>
      <c r="G22" s="45"/>
      <c r="H22" s="45"/>
      <c r="I22" s="45"/>
      <c r="J22" s="45"/>
      <c r="K22" s="45"/>
      <c r="L22" s="45"/>
    </row>
    <row r="23" spans="1:6" ht="13.5" customHeight="1">
      <c r="A23" s="27" t="s">
        <v>17</v>
      </c>
      <c r="B23" s="43" t="s">
        <v>42</v>
      </c>
      <c r="C23" s="43"/>
      <c r="D23" s="43"/>
      <c r="E23" s="46"/>
      <c r="F23" s="25"/>
    </row>
    <row r="24" spans="1:6" ht="13.5" customHeight="1">
      <c r="A24" s="27" t="s">
        <v>20</v>
      </c>
      <c r="B24" s="43" t="s">
        <v>43</v>
      </c>
      <c r="C24" s="43"/>
      <c r="D24" s="43"/>
      <c r="E24" s="47"/>
      <c r="F24" s="25"/>
    </row>
    <row r="25" spans="1:6" ht="13.5" customHeight="1">
      <c r="A25" s="27" t="s">
        <v>22</v>
      </c>
      <c r="B25" s="43" t="s">
        <v>44</v>
      </c>
      <c r="C25" s="43"/>
      <c r="D25" s="43"/>
      <c r="E25" s="46"/>
      <c r="F25" s="25"/>
    </row>
    <row r="26" spans="1:6" ht="13.5" customHeight="1">
      <c r="A26" s="27" t="s">
        <v>45</v>
      </c>
      <c r="B26" s="43" t="s">
        <v>46</v>
      </c>
      <c r="C26" s="43"/>
      <c r="D26" s="43"/>
      <c r="E26" s="46"/>
      <c r="F26" s="25"/>
    </row>
    <row r="27" spans="1:6" ht="13.5" customHeight="1">
      <c r="A27" s="27" t="s">
        <v>47</v>
      </c>
      <c r="B27" s="30" t="s">
        <v>48</v>
      </c>
      <c r="C27" s="30"/>
      <c r="D27" s="30"/>
      <c r="E27" s="48"/>
      <c r="F27" s="25"/>
    </row>
    <row r="28" spans="1:6" ht="13.5" customHeight="1">
      <c r="A28" s="27" t="s">
        <v>49</v>
      </c>
      <c r="B28" s="27"/>
      <c r="C28" s="27"/>
      <c r="D28" s="27"/>
      <c r="E28" s="49">
        <f>SUM(E22:E27)</f>
        <v>0</v>
      </c>
      <c r="F28" s="25"/>
    </row>
    <row r="29" spans="1:6" ht="12.75" customHeight="1">
      <c r="A29" s="27" t="s">
        <v>50</v>
      </c>
      <c r="B29" s="27"/>
      <c r="C29" s="27"/>
      <c r="D29" s="27"/>
      <c r="E29" s="50">
        <f>E28</f>
        <v>0</v>
      </c>
      <c r="F29" s="25"/>
    </row>
    <row r="30" spans="1:6" ht="12.75" customHeight="1">
      <c r="A30" s="51"/>
      <c r="B30" s="52"/>
      <c r="C30" s="52"/>
      <c r="D30" s="52"/>
      <c r="E30" s="53"/>
      <c r="F30" s="25"/>
    </row>
    <row r="31" spans="1:6" ht="12.75" customHeight="1">
      <c r="A31" s="31"/>
      <c r="B31" s="31"/>
      <c r="C31" s="31"/>
      <c r="D31" s="31"/>
      <c r="E31" s="31"/>
      <c r="F31" s="25"/>
    </row>
    <row r="32" spans="1:6" ht="15.75" customHeight="1">
      <c r="A32" s="32" t="s">
        <v>51</v>
      </c>
      <c r="B32" s="32"/>
      <c r="C32" s="32"/>
      <c r="D32" s="32"/>
      <c r="E32" s="42" t="s">
        <v>39</v>
      </c>
      <c r="F32" s="25"/>
    </row>
    <row r="33" spans="1:6" ht="12.75" customHeight="1">
      <c r="A33" s="27" t="s">
        <v>52</v>
      </c>
      <c r="B33" s="27"/>
      <c r="C33" s="27"/>
      <c r="D33" s="27"/>
      <c r="E33" s="27"/>
      <c r="F33" s="25"/>
    </row>
    <row r="34" spans="1:6" ht="13.5" customHeight="1">
      <c r="A34" s="27" t="s">
        <v>15</v>
      </c>
      <c r="B34" s="43" t="s">
        <v>53</v>
      </c>
      <c r="C34" s="43"/>
      <c r="D34" s="43"/>
      <c r="E34" s="54">
        <f>(E29)*(1/12)</f>
        <v>0</v>
      </c>
      <c r="F34" s="25"/>
    </row>
    <row r="35" spans="1:6" ht="13.5" customHeight="1">
      <c r="A35" s="27" t="s">
        <v>17</v>
      </c>
      <c r="B35" s="43" t="s">
        <v>54</v>
      </c>
      <c r="C35" s="43"/>
      <c r="D35" s="43"/>
      <c r="E35" s="54">
        <f>(E29)*(1/12)*(1/3)</f>
        <v>0</v>
      </c>
      <c r="F35" s="25"/>
    </row>
    <row r="36" spans="1:6" ht="13.5" customHeight="1">
      <c r="A36" s="27"/>
      <c r="B36" s="28" t="s">
        <v>55</v>
      </c>
      <c r="C36" s="28"/>
      <c r="D36" s="28"/>
      <c r="E36" s="55">
        <f>SUM(E34:E35)</f>
        <v>0</v>
      </c>
      <c r="F36" s="25"/>
    </row>
    <row r="37" spans="1:6" ht="13.5" customHeight="1">
      <c r="A37" s="27"/>
      <c r="B37" s="27"/>
      <c r="C37" s="27"/>
      <c r="D37" s="27"/>
      <c r="E37" s="27"/>
      <c r="F37" s="25"/>
    </row>
    <row r="38" spans="1:6" ht="13.5" customHeight="1">
      <c r="A38" s="27"/>
      <c r="B38" s="33" t="s">
        <v>56</v>
      </c>
      <c r="C38" s="33"/>
      <c r="D38" s="33"/>
      <c r="E38" s="47"/>
      <c r="F38" s="25"/>
    </row>
    <row r="39" spans="1:6" ht="13.5" customHeight="1">
      <c r="A39" s="27" t="s">
        <v>20</v>
      </c>
      <c r="B39" s="43" t="s">
        <v>57</v>
      </c>
      <c r="C39" s="43"/>
      <c r="D39" s="56">
        <v>0.2</v>
      </c>
      <c r="E39" s="46">
        <f>(E29+E36)*D39</f>
        <v>0</v>
      </c>
      <c r="F39" s="25"/>
    </row>
    <row r="40" spans="1:6" ht="13.5" customHeight="1">
      <c r="A40" s="27" t="s">
        <v>22</v>
      </c>
      <c r="B40" s="43" t="s">
        <v>58</v>
      </c>
      <c r="C40" s="43"/>
      <c r="D40" s="56">
        <v>0.025</v>
      </c>
      <c r="E40" s="46">
        <f>(E29+E36)*D40</f>
        <v>0</v>
      </c>
      <c r="F40" s="25"/>
    </row>
    <row r="41" spans="1:6" ht="13.5" customHeight="1">
      <c r="A41" s="27" t="s">
        <v>45</v>
      </c>
      <c r="B41" s="43" t="s">
        <v>59</v>
      </c>
      <c r="C41" s="43"/>
      <c r="D41" s="56">
        <v>0.015</v>
      </c>
      <c r="E41" s="46">
        <f>(E29+E36)*D41</f>
        <v>0</v>
      </c>
      <c r="F41" s="25"/>
    </row>
    <row r="42" spans="1:6" ht="13.5" customHeight="1">
      <c r="A42" s="27" t="s">
        <v>60</v>
      </c>
      <c r="B42" s="43" t="s">
        <v>61</v>
      </c>
      <c r="C42" s="43"/>
      <c r="D42" s="56">
        <v>0.015</v>
      </c>
      <c r="E42" s="46">
        <f>(E29+E36)*D42</f>
        <v>0</v>
      </c>
      <c r="F42" s="25"/>
    </row>
    <row r="43" spans="1:6" ht="13.5" customHeight="1">
      <c r="A43" s="27" t="s">
        <v>47</v>
      </c>
      <c r="B43" s="43" t="s">
        <v>62</v>
      </c>
      <c r="C43" s="43"/>
      <c r="D43" s="56">
        <v>0.01</v>
      </c>
      <c r="E43" s="46">
        <f>(E29+E36)*D43</f>
        <v>0</v>
      </c>
      <c r="F43" s="25"/>
    </row>
    <row r="44" spans="1:9" ht="13.5" customHeight="1">
      <c r="A44" s="27" t="s">
        <v>63</v>
      </c>
      <c r="B44" s="43" t="s">
        <v>64</v>
      </c>
      <c r="C44" s="43"/>
      <c r="D44" s="56">
        <v>0.006</v>
      </c>
      <c r="E44" s="46">
        <f>(E29+E36)*D44</f>
        <v>0</v>
      </c>
      <c r="F44" s="25"/>
      <c r="I44" s="57"/>
    </row>
    <row r="45" spans="1:6" ht="13.5" customHeight="1">
      <c r="A45" s="27" t="s">
        <v>65</v>
      </c>
      <c r="B45" s="43" t="s">
        <v>66</v>
      </c>
      <c r="C45" s="43"/>
      <c r="D45" s="56">
        <v>0.002</v>
      </c>
      <c r="E45" s="46">
        <f>(E29+E36)*D45</f>
        <v>0</v>
      </c>
      <c r="F45" s="25"/>
    </row>
    <row r="46" spans="1:6" ht="13.5" customHeight="1">
      <c r="A46" s="27" t="s">
        <v>67</v>
      </c>
      <c r="B46" s="43" t="s">
        <v>68</v>
      </c>
      <c r="C46" s="43"/>
      <c r="D46" s="56">
        <v>0.08</v>
      </c>
      <c r="E46" s="46">
        <f>(E29+E36)*D46</f>
        <v>0</v>
      </c>
      <c r="F46" s="25"/>
    </row>
    <row r="47" spans="1:6" ht="13.5" customHeight="1">
      <c r="A47" s="27"/>
      <c r="B47" s="28" t="s">
        <v>69</v>
      </c>
      <c r="C47" s="28"/>
      <c r="D47" s="58">
        <f>D46+D45+D44+D43+D42+D41+D40+D39</f>
        <v>0.353</v>
      </c>
      <c r="E47" s="59">
        <f>SUM(E39:E46)</f>
        <v>0</v>
      </c>
      <c r="F47" s="25"/>
    </row>
    <row r="48" spans="1:6" ht="13.5" customHeight="1">
      <c r="A48" s="27"/>
      <c r="B48" s="33" t="s">
        <v>70</v>
      </c>
      <c r="C48" s="33"/>
      <c r="D48" s="33"/>
      <c r="E48" s="60"/>
      <c r="F48" s="25"/>
    </row>
    <row r="49" spans="1:6" ht="13.5" customHeight="1">
      <c r="A49" s="27" t="s">
        <v>71</v>
      </c>
      <c r="B49" s="43" t="s">
        <v>72</v>
      </c>
      <c r="C49" s="43"/>
      <c r="D49" s="43"/>
      <c r="E49" s="60">
        <v>0</v>
      </c>
      <c r="F49" s="25"/>
    </row>
    <row r="50" spans="1:6" ht="13.5" customHeight="1">
      <c r="A50" s="27" t="s">
        <v>73</v>
      </c>
      <c r="B50" s="43" t="s">
        <v>74</v>
      </c>
      <c r="C50" s="43"/>
      <c r="D50" s="43"/>
      <c r="E50" s="60"/>
      <c r="F50" s="25"/>
    </row>
    <row r="51" spans="1:6" ht="13.5" customHeight="1">
      <c r="A51" s="27" t="s">
        <v>75</v>
      </c>
      <c r="B51" s="43" t="s">
        <v>76</v>
      </c>
      <c r="C51" s="43"/>
      <c r="D51" s="43"/>
      <c r="E51" s="61"/>
      <c r="F51" s="25"/>
    </row>
    <row r="52" spans="1:6" ht="13.5" customHeight="1">
      <c r="A52" s="27" t="s">
        <v>77</v>
      </c>
      <c r="B52" s="43" t="s">
        <v>78</v>
      </c>
      <c r="C52" s="43"/>
      <c r="D52" s="43"/>
      <c r="E52" s="62"/>
      <c r="F52" s="25"/>
    </row>
    <row r="53" spans="1:6" ht="13.5" customHeight="1">
      <c r="A53" s="27" t="s">
        <v>79</v>
      </c>
      <c r="B53" s="43" t="s">
        <v>80</v>
      </c>
      <c r="C53" s="43"/>
      <c r="D53" s="43"/>
      <c r="E53" s="61"/>
      <c r="F53" s="25"/>
    </row>
    <row r="54" spans="1:6" ht="13.5" customHeight="1">
      <c r="A54" s="27" t="s">
        <v>81</v>
      </c>
      <c r="B54" s="43" t="s">
        <v>82</v>
      </c>
      <c r="C54" s="43"/>
      <c r="D54" s="43"/>
      <c r="E54" s="60"/>
      <c r="F54" s="25"/>
    </row>
    <row r="55" spans="1:6" ht="13.5" customHeight="1">
      <c r="A55" s="27" t="s">
        <v>79</v>
      </c>
      <c r="B55" s="43" t="s">
        <v>83</v>
      </c>
      <c r="C55" s="43"/>
      <c r="D55" s="43"/>
      <c r="E55" s="61"/>
      <c r="F55" s="25"/>
    </row>
    <row r="56" spans="1:6" ht="13.5" customHeight="1">
      <c r="A56" s="27" t="s">
        <v>84</v>
      </c>
      <c r="B56" s="43" t="s">
        <v>85</v>
      </c>
      <c r="C56" s="43"/>
      <c r="D56" s="43"/>
      <c r="E56" s="61"/>
      <c r="F56" s="25"/>
    </row>
    <row r="57" spans="1:6" ht="13.5" customHeight="1">
      <c r="A57" s="27"/>
      <c r="B57" s="28" t="s">
        <v>86</v>
      </c>
      <c r="C57" s="28"/>
      <c r="D57" s="28"/>
      <c r="E57" s="59">
        <f>SUM(E49:E56)</f>
        <v>0</v>
      </c>
      <c r="F57" s="25"/>
    </row>
    <row r="58" spans="1:6" ht="12.75" customHeight="1">
      <c r="A58" s="27" t="s">
        <v>87</v>
      </c>
      <c r="B58" s="27"/>
      <c r="C58" s="27"/>
      <c r="D58" s="27"/>
      <c r="E58" s="63">
        <f>SUM(E36+E47+E57)</f>
        <v>0</v>
      </c>
      <c r="F58" s="25"/>
    </row>
    <row r="59" spans="1:6" ht="12.75" customHeight="1">
      <c r="A59" s="31"/>
      <c r="B59" s="31"/>
      <c r="C59" s="31"/>
      <c r="D59" s="31"/>
      <c r="E59" s="31"/>
      <c r="F59" s="25"/>
    </row>
    <row r="60" spans="1:6" ht="12.75" customHeight="1">
      <c r="A60" s="64" t="s">
        <v>88</v>
      </c>
      <c r="B60" s="64"/>
      <c r="C60" s="64"/>
      <c r="D60" s="64"/>
      <c r="E60" s="65" t="s">
        <v>39</v>
      </c>
      <c r="F60" s="25"/>
    </row>
    <row r="61" spans="1:6" ht="12.75" customHeight="1">
      <c r="A61" s="27" t="s">
        <v>89</v>
      </c>
      <c r="B61" s="27"/>
      <c r="C61" s="27"/>
      <c r="D61" s="27"/>
      <c r="E61" s="27"/>
      <c r="F61" s="25"/>
    </row>
    <row r="62" spans="1:6" ht="12.75" customHeight="1">
      <c r="A62" s="27" t="s">
        <v>15</v>
      </c>
      <c r="B62" s="43" t="s">
        <v>90</v>
      </c>
      <c r="C62" s="43"/>
      <c r="D62" s="43"/>
      <c r="E62" s="66">
        <f>((((E29)))+((E58)-(E47-E46)))/12</f>
        <v>0</v>
      </c>
      <c r="F62" s="25"/>
    </row>
    <row r="63" spans="1:6" ht="12.75" customHeight="1">
      <c r="A63" s="27" t="s">
        <v>17</v>
      </c>
      <c r="B63" s="43" t="s">
        <v>91</v>
      </c>
      <c r="C63" s="43"/>
      <c r="D63" s="43"/>
      <c r="E63" s="66">
        <f>(E29+E36)*0.08*0.4</f>
        <v>0</v>
      </c>
      <c r="F63" s="25"/>
    </row>
    <row r="64" spans="1:6" ht="12.75" customHeight="1">
      <c r="A64" s="67" t="s">
        <v>20</v>
      </c>
      <c r="B64" s="68" t="s">
        <v>92</v>
      </c>
      <c r="C64" s="68"/>
      <c r="D64" s="69">
        <v>0.0034</v>
      </c>
      <c r="E64" s="70">
        <f>SUM(E62:E63)*D64</f>
        <v>0</v>
      </c>
      <c r="F64" s="25"/>
    </row>
    <row r="65" spans="1:6" ht="12.75" customHeight="1">
      <c r="A65" s="67"/>
      <c r="B65" s="71" t="s">
        <v>93</v>
      </c>
      <c r="C65" s="71"/>
      <c r="D65" s="71"/>
      <c r="E65" s="72">
        <f>SUM(E62:E63)*D64</f>
        <v>0</v>
      </c>
      <c r="F65" s="25"/>
    </row>
    <row r="66" spans="1:6" ht="12.75" customHeight="1">
      <c r="A66" s="73" t="s">
        <v>94</v>
      </c>
      <c r="B66" s="73"/>
      <c r="C66" s="73"/>
      <c r="D66" s="73"/>
      <c r="E66" s="73"/>
      <c r="F66" s="25"/>
    </row>
    <row r="67" spans="1:6" ht="12.75" customHeight="1">
      <c r="A67" s="67" t="s">
        <v>22</v>
      </c>
      <c r="B67" s="68" t="s">
        <v>95</v>
      </c>
      <c r="C67" s="68"/>
      <c r="D67" s="68"/>
      <c r="E67" s="70">
        <f>SUM(E29+E58)/12</f>
        <v>0</v>
      </c>
      <c r="F67" s="74"/>
    </row>
    <row r="68" spans="1:6" ht="12.75" customHeight="1">
      <c r="A68" s="67" t="s">
        <v>45</v>
      </c>
      <c r="B68" s="68" t="s">
        <v>96</v>
      </c>
      <c r="C68" s="68"/>
      <c r="D68" s="68"/>
      <c r="E68" s="70">
        <f>SUM(E29+E36)*0.08*0.4</f>
        <v>0</v>
      </c>
      <c r="F68" s="25"/>
    </row>
    <row r="69" spans="1:6" ht="12.75" customHeight="1">
      <c r="A69" s="67"/>
      <c r="B69" s="68" t="s">
        <v>97</v>
      </c>
      <c r="C69" s="68"/>
      <c r="D69" s="69">
        <v>0.0194</v>
      </c>
      <c r="E69" s="70">
        <f>SUM(E67:E68)*D69</f>
        <v>0</v>
      </c>
      <c r="F69" s="25"/>
    </row>
    <row r="70" spans="1:6" ht="12.75" customHeight="1">
      <c r="A70" s="67"/>
      <c r="B70" s="71" t="s">
        <v>98</v>
      </c>
      <c r="C70" s="71"/>
      <c r="D70" s="71"/>
      <c r="E70" s="72">
        <f>SUM(E67:E68)*D69</f>
        <v>0</v>
      </c>
      <c r="F70" s="25"/>
    </row>
    <row r="71" spans="1:6" ht="12.75" customHeight="1">
      <c r="A71" s="73" t="s">
        <v>99</v>
      </c>
      <c r="B71" s="73"/>
      <c r="C71" s="73"/>
      <c r="D71" s="73"/>
      <c r="E71" s="73"/>
      <c r="F71" s="25"/>
    </row>
    <row r="72" spans="1:6" ht="12.75" customHeight="1">
      <c r="A72" s="67" t="s">
        <v>60</v>
      </c>
      <c r="B72" s="68" t="s">
        <v>100</v>
      </c>
      <c r="C72" s="68"/>
      <c r="D72" s="68"/>
      <c r="E72" s="70">
        <f>(-E34)+(-E35)</f>
        <v>0</v>
      </c>
      <c r="F72" s="25"/>
    </row>
    <row r="73" spans="1:6" ht="12.75" customHeight="1">
      <c r="A73" s="67"/>
      <c r="B73" s="68" t="s">
        <v>101</v>
      </c>
      <c r="C73" s="68"/>
      <c r="D73" s="69">
        <v>0</v>
      </c>
      <c r="E73" s="70">
        <f>E72*D73</f>
        <v>0</v>
      </c>
      <c r="F73" s="25"/>
    </row>
    <row r="74" spans="1:6" ht="12.75" customHeight="1">
      <c r="A74" s="27"/>
      <c r="B74" s="28" t="s">
        <v>102</v>
      </c>
      <c r="C74" s="28"/>
      <c r="D74" s="28"/>
      <c r="E74" s="75">
        <f>(E72)*D73</f>
        <v>0</v>
      </c>
      <c r="F74" s="25"/>
    </row>
    <row r="75" spans="1:6" ht="12.75" customHeight="1">
      <c r="A75" s="27" t="s">
        <v>103</v>
      </c>
      <c r="B75" s="27"/>
      <c r="C75" s="27"/>
      <c r="D75" s="27"/>
      <c r="E75" s="76">
        <f>SUM(E65+E70+E74)</f>
        <v>0</v>
      </c>
      <c r="F75" s="25"/>
    </row>
    <row r="76" spans="1:6" ht="12.75" customHeight="1">
      <c r="A76" s="31"/>
      <c r="B76" s="31"/>
      <c r="C76" s="31"/>
      <c r="D76" s="31"/>
      <c r="E76" s="31"/>
      <c r="F76" s="25"/>
    </row>
    <row r="77" spans="1:6" ht="15.75" customHeight="1">
      <c r="A77" s="64" t="s">
        <v>104</v>
      </c>
      <c r="B77" s="64"/>
      <c r="C77" s="64"/>
      <c r="D77" s="64"/>
      <c r="E77" s="65" t="s">
        <v>39</v>
      </c>
      <c r="F77" s="25"/>
    </row>
    <row r="78" spans="1:6" ht="12.75" customHeight="1">
      <c r="A78" s="77"/>
      <c r="B78" s="27" t="s">
        <v>105</v>
      </c>
      <c r="C78" s="27"/>
      <c r="D78" s="27" t="s">
        <v>106</v>
      </c>
      <c r="E78" s="34"/>
      <c r="F78" s="25"/>
    </row>
    <row r="79" spans="1:6" ht="12.75" customHeight="1">
      <c r="A79" s="27" t="s">
        <v>15</v>
      </c>
      <c r="B79" s="43" t="s">
        <v>107</v>
      </c>
      <c r="C79" s="43"/>
      <c r="D79" s="78">
        <v>30</v>
      </c>
      <c r="E79" s="79">
        <f>SUM(((($E$29+$E$58+$E$75)/22)*D79*69.04/100)*1)/12</f>
        <v>0</v>
      </c>
      <c r="F79" s="25"/>
    </row>
    <row r="80" spans="1:6" ht="12.75" customHeight="1">
      <c r="A80" s="27" t="s">
        <v>17</v>
      </c>
      <c r="B80" s="43" t="s">
        <v>108</v>
      </c>
      <c r="C80" s="43"/>
      <c r="D80" s="78">
        <v>1</v>
      </c>
      <c r="E80" s="79">
        <f>SUM(((($E$29+$E$58+$E$75)/22)*D80)*1)/12</f>
        <v>0</v>
      </c>
      <c r="F80" s="25"/>
    </row>
    <row r="81" spans="1:6" ht="12.75" customHeight="1">
      <c r="A81" s="27" t="s">
        <v>20</v>
      </c>
      <c r="B81" s="43" t="s">
        <v>109</v>
      </c>
      <c r="C81" s="43"/>
      <c r="D81" s="78">
        <v>15</v>
      </c>
      <c r="E81" s="79">
        <f>SUM(((($E$29+$E$58+$E$75)/22)*D81*1)*0.1642/12)</f>
        <v>0</v>
      </c>
      <c r="F81" s="25"/>
    </row>
    <row r="82" spans="1:6" ht="12.75" customHeight="1">
      <c r="A82" s="27" t="s">
        <v>22</v>
      </c>
      <c r="B82" s="43" t="s">
        <v>110</v>
      </c>
      <c r="C82" s="43"/>
      <c r="D82" s="78">
        <v>5</v>
      </c>
      <c r="E82" s="79">
        <f>SUM(((($E$29+$E$58+$E$75)/22)*D82*69.04/100)*1)/12</f>
        <v>0</v>
      </c>
      <c r="F82" s="25"/>
    </row>
    <row r="83" spans="1:6" ht="12.75" customHeight="1">
      <c r="A83" s="27" t="s">
        <v>45</v>
      </c>
      <c r="B83" s="43" t="s">
        <v>111</v>
      </c>
      <c r="C83" s="43"/>
      <c r="D83" s="80">
        <v>2</v>
      </c>
      <c r="E83" s="79">
        <f>SUM(((($E$29+$E$58+$E$75)/22)*D83*1)*0.1531/12)</f>
        <v>0</v>
      </c>
      <c r="F83" s="25"/>
    </row>
    <row r="84" spans="1:6" ht="12.75" customHeight="1">
      <c r="A84" s="27" t="s">
        <v>60</v>
      </c>
      <c r="B84" s="43" t="s">
        <v>112</v>
      </c>
      <c r="C84" s="43"/>
      <c r="D84" s="78">
        <v>2</v>
      </c>
      <c r="E84" s="79">
        <f>SUM(((($E$29+$E$58+$E$75)/22)*D84*69.04/100)*0.0301)/12</f>
        <v>0</v>
      </c>
      <c r="F84" s="25"/>
    </row>
    <row r="85" spans="1:6" ht="12.75" customHeight="1">
      <c r="A85" s="27" t="s">
        <v>47</v>
      </c>
      <c r="B85" s="43" t="s">
        <v>113</v>
      </c>
      <c r="C85" s="43"/>
      <c r="D85" s="81">
        <v>3</v>
      </c>
      <c r="E85" s="79">
        <f>SUM(((($E$29+$E$58+$E$75)/22)*D85*1)*0.0163/12)</f>
        <v>0</v>
      </c>
      <c r="F85" s="25"/>
    </row>
    <row r="86" spans="1:6" ht="12.75" customHeight="1">
      <c r="A86" s="27" t="s">
        <v>63</v>
      </c>
      <c r="B86" s="43" t="s">
        <v>114</v>
      </c>
      <c r="C86" s="43"/>
      <c r="D86" s="78">
        <v>1</v>
      </c>
      <c r="E86" s="79">
        <f>SUM(((($E$29+$E$58+$E$75)/22)*D86*1)*0.02)/12</f>
        <v>0</v>
      </c>
      <c r="F86" s="25"/>
    </row>
    <row r="87" spans="1:6" ht="12.75" customHeight="1">
      <c r="A87" s="27" t="s">
        <v>65</v>
      </c>
      <c r="B87" s="43" t="s">
        <v>115</v>
      </c>
      <c r="C87" s="43"/>
      <c r="D87" s="78">
        <v>1</v>
      </c>
      <c r="E87" s="79">
        <f>SUM(((($E$29+$E$58+$E$75)/22)*D87*1)*0.004/12)</f>
        <v>0</v>
      </c>
      <c r="F87" s="25"/>
    </row>
    <row r="88" spans="1:6" ht="12.75" customHeight="1">
      <c r="A88" s="27" t="s">
        <v>67</v>
      </c>
      <c r="B88" s="43" t="s">
        <v>116</v>
      </c>
      <c r="C88" s="43"/>
      <c r="D88" s="78">
        <v>20</v>
      </c>
      <c r="E88" s="79">
        <f>SUM(((($E$29+$E$58+$E$75)/22)*D88*69.04/100)*0.018/12)</f>
        <v>0</v>
      </c>
      <c r="F88" s="25"/>
    </row>
    <row r="89" spans="1:6" ht="12.75" customHeight="1">
      <c r="A89" s="27" t="s">
        <v>71</v>
      </c>
      <c r="B89" s="43" t="s">
        <v>117</v>
      </c>
      <c r="C89" s="43"/>
      <c r="D89" s="78">
        <v>180</v>
      </c>
      <c r="E89" s="79">
        <f>SUM(((($E$29+$E$58+$E$75)/22)*D89*69.04/100)*0.0264)/12</f>
        <v>0</v>
      </c>
      <c r="F89" s="25"/>
    </row>
    <row r="90" spans="1:6" ht="12.75" customHeight="1">
      <c r="A90" s="27" t="s">
        <v>73</v>
      </c>
      <c r="B90" s="43" t="s">
        <v>118</v>
      </c>
      <c r="C90" s="43"/>
      <c r="D90" s="78">
        <v>6</v>
      </c>
      <c r="E90" s="79">
        <f>SUM(((($E$29+$E$58+$E$75)/22)*D90*1)*0.0022/12)</f>
        <v>0</v>
      </c>
      <c r="F90" s="25"/>
    </row>
    <row r="91" spans="1:6" ht="12.75" customHeight="1">
      <c r="A91" s="27"/>
      <c r="B91" s="28" t="s">
        <v>119</v>
      </c>
      <c r="C91" s="28"/>
      <c r="D91" s="28"/>
      <c r="E91" s="82">
        <f>SUM(E79:E90)</f>
        <v>0</v>
      </c>
      <c r="F91" s="25"/>
    </row>
    <row r="92" spans="1:6" ht="12.75" customHeight="1">
      <c r="A92" s="27" t="s">
        <v>120</v>
      </c>
      <c r="B92" s="27"/>
      <c r="C92" s="27"/>
      <c r="D92" s="27"/>
      <c r="E92" s="83">
        <f>E91</f>
        <v>0</v>
      </c>
      <c r="F92" s="25"/>
    </row>
    <row r="93" spans="1:6" ht="12.75" customHeight="1">
      <c r="A93" s="31"/>
      <c r="B93" s="31"/>
      <c r="C93" s="31"/>
      <c r="D93" s="31"/>
      <c r="E93" s="31"/>
      <c r="F93" s="25"/>
    </row>
    <row r="94" spans="1:6" ht="15.75" customHeight="1">
      <c r="A94" s="64" t="s">
        <v>121</v>
      </c>
      <c r="B94" s="64"/>
      <c r="C94" s="64"/>
      <c r="D94" s="64"/>
      <c r="E94" s="64"/>
      <c r="F94" s="25"/>
    </row>
    <row r="95" spans="1:6" ht="13.5" customHeight="1">
      <c r="A95" s="77" t="s">
        <v>122</v>
      </c>
      <c r="B95" s="33" t="s">
        <v>123</v>
      </c>
      <c r="C95" s="33"/>
      <c r="D95" s="33"/>
      <c r="E95" s="34" t="s">
        <v>39</v>
      </c>
      <c r="F95" s="25"/>
    </row>
    <row r="96" spans="1:6" ht="12.75" customHeight="1">
      <c r="A96" s="77" t="s">
        <v>15</v>
      </c>
      <c r="B96" s="43" t="s">
        <v>124</v>
      </c>
      <c r="C96" s="43"/>
      <c r="D96" s="43"/>
      <c r="E96" s="46"/>
      <c r="F96" s="25"/>
    </row>
    <row r="97" spans="1:6" ht="12.75" customHeight="1">
      <c r="A97" s="77" t="s">
        <v>17</v>
      </c>
      <c r="B97" s="43" t="s">
        <v>125</v>
      </c>
      <c r="C97" s="43"/>
      <c r="D97" s="43"/>
      <c r="E97" s="46"/>
      <c r="F97" s="25"/>
    </row>
    <row r="98" spans="1:6" ht="12.75" customHeight="1">
      <c r="A98" s="77" t="s">
        <v>20</v>
      </c>
      <c r="B98" s="43" t="s">
        <v>126</v>
      </c>
      <c r="C98" s="43"/>
      <c r="D98" s="43"/>
      <c r="E98" s="46"/>
      <c r="F98" s="25"/>
    </row>
    <row r="99" spans="1:6" ht="13.5" customHeight="1">
      <c r="A99" s="77" t="s">
        <v>22</v>
      </c>
      <c r="B99" s="43" t="s">
        <v>128</v>
      </c>
      <c r="C99" s="43"/>
      <c r="D99" s="43"/>
      <c r="E99" s="46"/>
      <c r="F99" s="25"/>
    </row>
    <row r="100" spans="1:6" ht="13.5" customHeight="1">
      <c r="A100" s="77" t="s">
        <v>45</v>
      </c>
      <c r="B100" s="43" t="s">
        <v>129</v>
      </c>
      <c r="C100" s="43"/>
      <c r="D100" s="43"/>
      <c r="E100" s="46"/>
      <c r="F100" s="25"/>
    </row>
    <row r="101" spans="1:6" ht="12.75" customHeight="1">
      <c r="A101" s="27" t="s">
        <v>130</v>
      </c>
      <c r="B101" s="27"/>
      <c r="C101" s="27"/>
      <c r="D101" s="27"/>
      <c r="E101" s="84">
        <f>E96+E97+E98+E99+E100</f>
        <v>0</v>
      </c>
      <c r="F101" s="25"/>
    </row>
    <row r="102" spans="1:6" ht="12.75" customHeight="1">
      <c r="A102" s="31"/>
      <c r="B102" s="31"/>
      <c r="C102" s="31"/>
      <c r="D102" s="31"/>
      <c r="E102" s="31"/>
      <c r="F102" s="25"/>
    </row>
    <row r="103" spans="1:6" ht="15.75" customHeight="1">
      <c r="A103" s="64" t="s">
        <v>131</v>
      </c>
      <c r="B103" s="64"/>
      <c r="C103" s="64"/>
      <c r="D103" s="64"/>
      <c r="E103" s="64"/>
      <c r="F103" s="25"/>
    </row>
    <row r="104" spans="1:6" ht="12.75" customHeight="1">
      <c r="A104" s="77" t="s">
        <v>132</v>
      </c>
      <c r="B104" s="27" t="s">
        <v>133</v>
      </c>
      <c r="C104" s="27"/>
      <c r="D104" s="34" t="s">
        <v>134</v>
      </c>
      <c r="E104" s="34" t="s">
        <v>39</v>
      </c>
      <c r="F104" s="25"/>
    </row>
    <row r="105" spans="1:9" ht="12.75" customHeight="1">
      <c r="A105" s="27" t="s">
        <v>15</v>
      </c>
      <c r="B105" s="43" t="s">
        <v>135</v>
      </c>
      <c r="C105" s="43"/>
      <c r="D105" s="69">
        <f>'ASG LIMPEZA VEICULOS'!D105</f>
        <v>0.15</v>
      </c>
      <c r="E105" s="85">
        <f>D105*E124</f>
        <v>0</v>
      </c>
      <c r="F105" s="25"/>
      <c r="G105" s="86"/>
      <c r="I105" s="87"/>
    </row>
    <row r="106" spans="1:9" ht="12.75" customHeight="1">
      <c r="A106" s="27" t="s">
        <v>17</v>
      </c>
      <c r="B106" s="43" t="s">
        <v>136</v>
      </c>
      <c r="C106" s="43"/>
      <c r="D106" s="69">
        <f>'ASG LIMPEZA VEICULOS'!D106</f>
        <v>0.15</v>
      </c>
      <c r="E106" s="85">
        <f>(E124+E105)*D106</f>
        <v>0</v>
      </c>
      <c r="F106" s="25"/>
      <c r="I106" s="87">
        <v>0.65</v>
      </c>
    </row>
    <row r="107" spans="1:9" ht="12.75" customHeight="1">
      <c r="A107" s="27" t="s">
        <v>20</v>
      </c>
      <c r="B107" s="43" t="s">
        <v>137</v>
      </c>
      <c r="C107" s="43"/>
      <c r="D107" s="88">
        <f>SUM(D108:D114)</f>
        <v>0.08650000000000001</v>
      </c>
      <c r="E107" s="46"/>
      <c r="F107" s="25"/>
      <c r="G107" s="89"/>
      <c r="I107" s="87">
        <v>3</v>
      </c>
    </row>
    <row r="108" spans="1:9" ht="12.75" customHeight="1">
      <c r="A108" s="27" t="s">
        <v>138</v>
      </c>
      <c r="B108" s="90" t="s">
        <v>139</v>
      </c>
      <c r="C108" s="90"/>
      <c r="D108" s="91"/>
      <c r="E108" s="46"/>
      <c r="F108" s="25"/>
      <c r="G108" s="92"/>
      <c r="H108" s="93"/>
      <c r="I108" s="87">
        <v>2</v>
      </c>
    </row>
    <row r="109" spans="1:9" ht="12.75" customHeight="1">
      <c r="A109" s="27"/>
      <c r="B109" s="43" t="s">
        <v>140</v>
      </c>
      <c r="C109" s="43"/>
      <c r="D109" s="88">
        <v>0.006500000000000001</v>
      </c>
      <c r="E109" s="46">
        <f>((E119+E120+E121+E122+E123+E105+E106)/0.9435)*D109</f>
        <v>0</v>
      </c>
      <c r="F109" s="25"/>
      <c r="I109" s="87">
        <f>I106+I107+I108</f>
        <v>5.65</v>
      </c>
    </row>
    <row r="110" spans="1:9" ht="12.75" customHeight="1">
      <c r="A110" s="27"/>
      <c r="B110" s="43" t="s">
        <v>141</v>
      </c>
      <c r="C110" s="43"/>
      <c r="D110" s="88">
        <v>0.03</v>
      </c>
      <c r="E110" s="46">
        <f>((E119+E120+E121+E122+E123+E105+E106)/0.9435)*D110</f>
        <v>0</v>
      </c>
      <c r="F110" s="25"/>
      <c r="I110" s="87">
        <f>1-(I109/100)</f>
        <v>0.9435</v>
      </c>
    </row>
    <row r="111" spans="1:9" ht="12.75" customHeight="1">
      <c r="A111" s="27" t="s">
        <v>142</v>
      </c>
      <c r="B111" s="43" t="s">
        <v>143</v>
      </c>
      <c r="C111" s="43"/>
      <c r="D111" s="88"/>
      <c r="E111" s="46"/>
      <c r="F111" s="25"/>
      <c r="I111" s="87"/>
    </row>
    <row r="112" spans="1:9" ht="12.75" customHeight="1">
      <c r="A112" s="27" t="s">
        <v>144</v>
      </c>
      <c r="B112" s="43" t="s">
        <v>145</v>
      </c>
      <c r="C112" s="43"/>
      <c r="D112" s="88"/>
      <c r="E112" s="46"/>
      <c r="F112" s="25"/>
      <c r="G112" s="89"/>
      <c r="I112" s="87"/>
    </row>
    <row r="113" spans="1:6" ht="12.75" customHeight="1">
      <c r="A113" s="27"/>
      <c r="B113" s="43" t="s">
        <v>146</v>
      </c>
      <c r="C113" s="43"/>
      <c r="D113" s="88">
        <v>0.05</v>
      </c>
      <c r="E113" s="46">
        <f>((E119+E120+E121+E122+E123+E105+E106)/0.9435)*D113</f>
        <v>0</v>
      </c>
      <c r="F113" s="25"/>
    </row>
    <row r="114" spans="1:7" ht="12.75" customHeight="1">
      <c r="A114" s="27" t="s">
        <v>147</v>
      </c>
      <c r="B114" s="43" t="s">
        <v>148</v>
      </c>
      <c r="C114" s="43"/>
      <c r="D114" s="88"/>
      <c r="E114" s="46"/>
      <c r="F114" s="25"/>
      <c r="G114" s="89"/>
    </row>
    <row r="115" spans="1:6" ht="30" customHeight="1">
      <c r="A115" s="33" t="s">
        <v>149</v>
      </c>
      <c r="B115" s="33"/>
      <c r="C115" s="33"/>
      <c r="D115" s="69">
        <f>SUM(D105:D107)</f>
        <v>0.38649999999999995</v>
      </c>
      <c r="E115" s="94">
        <f>E113+E110+E109+E106+E105</f>
        <v>0</v>
      </c>
      <c r="F115" s="25"/>
    </row>
    <row r="116" spans="1:8" ht="12.75" customHeight="1">
      <c r="A116" s="51"/>
      <c r="B116" s="52"/>
      <c r="C116" s="52"/>
      <c r="D116" s="95"/>
      <c r="E116" s="96"/>
      <c r="F116" s="25"/>
      <c r="H116" s="89"/>
    </row>
    <row r="117" spans="1:6" ht="15.75" customHeight="1">
      <c r="A117" s="64" t="s">
        <v>150</v>
      </c>
      <c r="B117" s="64"/>
      <c r="C117" s="64"/>
      <c r="D117" s="64"/>
      <c r="E117" s="64"/>
      <c r="F117" s="25"/>
    </row>
    <row r="118" spans="1:6" ht="13.5" customHeight="1">
      <c r="A118" s="33" t="s">
        <v>151</v>
      </c>
      <c r="B118" s="33"/>
      <c r="C118" s="33"/>
      <c r="D118" s="33"/>
      <c r="E118" s="34" t="s">
        <v>39</v>
      </c>
      <c r="F118" s="25"/>
    </row>
    <row r="119" spans="1:6" ht="12.75" customHeight="1">
      <c r="A119" s="77" t="s">
        <v>15</v>
      </c>
      <c r="B119" s="43">
        <f>A20</f>
        <v>0</v>
      </c>
      <c r="C119" s="43"/>
      <c r="D119" s="43"/>
      <c r="E119" s="46">
        <f>E29</f>
        <v>0</v>
      </c>
      <c r="F119" s="25"/>
    </row>
    <row r="120" spans="1:6" ht="12.75" customHeight="1">
      <c r="A120" s="77" t="s">
        <v>17</v>
      </c>
      <c r="B120" s="43">
        <f>A32</f>
        <v>0</v>
      </c>
      <c r="C120" s="43"/>
      <c r="D120" s="43"/>
      <c r="E120" s="46">
        <f>E58</f>
        <v>0</v>
      </c>
      <c r="F120" s="25"/>
    </row>
    <row r="121" spans="1:6" ht="12.75" customHeight="1">
      <c r="A121" s="77" t="s">
        <v>20</v>
      </c>
      <c r="B121" s="43">
        <f>A60</f>
        <v>0</v>
      </c>
      <c r="C121" s="43"/>
      <c r="D121" s="43"/>
      <c r="E121" s="46">
        <f>E75</f>
        <v>0</v>
      </c>
      <c r="F121" s="25"/>
    </row>
    <row r="122" spans="1:6" ht="12.75" customHeight="1">
      <c r="A122" s="77" t="s">
        <v>22</v>
      </c>
      <c r="B122" s="43">
        <f>A77</f>
        <v>0</v>
      </c>
      <c r="C122" s="43"/>
      <c r="D122" s="43"/>
      <c r="E122" s="46">
        <f>E92</f>
        <v>0</v>
      </c>
      <c r="F122" s="25"/>
    </row>
    <row r="123" spans="1:6" ht="12.75" customHeight="1">
      <c r="A123" s="77" t="s">
        <v>45</v>
      </c>
      <c r="B123" s="43">
        <f>A94</f>
        <v>0</v>
      </c>
      <c r="C123" s="43"/>
      <c r="D123" s="43"/>
      <c r="E123" s="46">
        <f>E101</f>
        <v>0</v>
      </c>
      <c r="F123" s="25"/>
    </row>
    <row r="124" spans="1:6" ht="12.75" customHeight="1">
      <c r="A124" s="77"/>
      <c r="B124" s="33" t="s">
        <v>152</v>
      </c>
      <c r="C124" s="33"/>
      <c r="D124" s="33"/>
      <c r="E124" s="46">
        <f>SUM(E119:E123)</f>
        <v>0</v>
      </c>
      <c r="F124" s="25"/>
    </row>
    <row r="125" spans="1:6" ht="12.75" customHeight="1">
      <c r="A125" s="77" t="s">
        <v>60</v>
      </c>
      <c r="B125" s="43">
        <f>A103</f>
        <v>0</v>
      </c>
      <c r="C125" s="43"/>
      <c r="D125" s="43"/>
      <c r="E125" s="46">
        <f>E115</f>
        <v>0</v>
      </c>
      <c r="F125" s="25"/>
    </row>
    <row r="126" spans="1:6" ht="12.75" customHeight="1">
      <c r="A126" s="27" t="s">
        <v>153</v>
      </c>
      <c r="B126" s="27"/>
      <c r="C126" s="27"/>
      <c r="D126" s="27"/>
      <c r="E126" s="63">
        <f>E125+E124</f>
        <v>0</v>
      </c>
      <c r="F126" s="25"/>
    </row>
    <row r="127" spans="1:6" ht="12.75" customHeight="1">
      <c r="A127" s="27" t="s">
        <v>154</v>
      </c>
      <c r="B127" s="27"/>
      <c r="C127" s="27"/>
      <c r="D127" s="27"/>
      <c r="E127" s="63">
        <f>E126*1</f>
        <v>0</v>
      </c>
      <c r="F127" s="25"/>
    </row>
  </sheetData>
  <sheetProtection selectLockedCells="1" selectUnlockedCells="1"/>
  <mergeCells count="136">
    <mergeCell ref="A1:E1"/>
    <mergeCell ref="A2:E2"/>
    <mergeCell ref="B3:C3"/>
    <mergeCell ref="D3:E3"/>
    <mergeCell ref="B4:C4"/>
    <mergeCell ref="D4:E4"/>
    <mergeCell ref="B5:C5"/>
    <mergeCell ref="D5:E5"/>
    <mergeCell ref="B6:C6"/>
    <mergeCell ref="D6:E6"/>
    <mergeCell ref="A7:E7"/>
    <mergeCell ref="A8:E8"/>
    <mergeCell ref="A9:B9"/>
    <mergeCell ref="D9:E9"/>
    <mergeCell ref="A10:B10"/>
    <mergeCell ref="D10:E10"/>
    <mergeCell ref="A11:E11"/>
    <mergeCell ref="A12:E12"/>
    <mergeCell ref="A13:E13"/>
    <mergeCell ref="B14:C14"/>
    <mergeCell ref="D14:E14"/>
    <mergeCell ref="B15:C15"/>
    <mergeCell ref="D15:E15"/>
    <mergeCell ref="B16:C16"/>
    <mergeCell ref="D16:E16"/>
    <mergeCell ref="B17:C17"/>
    <mergeCell ref="D17:E17"/>
    <mergeCell ref="B18:C18"/>
    <mergeCell ref="D18:E18"/>
    <mergeCell ref="A19:E19"/>
    <mergeCell ref="A20:D20"/>
    <mergeCell ref="A21:E21"/>
    <mergeCell ref="B22:D22"/>
    <mergeCell ref="G22:L22"/>
    <mergeCell ref="B23:D23"/>
    <mergeCell ref="B24:D24"/>
    <mergeCell ref="B25:D25"/>
    <mergeCell ref="B26:D26"/>
    <mergeCell ref="B27:D27"/>
    <mergeCell ref="A28:D28"/>
    <mergeCell ref="A29:D29"/>
    <mergeCell ref="A31:E31"/>
    <mergeCell ref="A32:D32"/>
    <mergeCell ref="A33:E33"/>
    <mergeCell ref="B34:D34"/>
    <mergeCell ref="B35:D35"/>
    <mergeCell ref="B36:D36"/>
    <mergeCell ref="A37:E37"/>
    <mergeCell ref="B38:D38"/>
    <mergeCell ref="B39:C39"/>
    <mergeCell ref="B40:C40"/>
    <mergeCell ref="B41:C41"/>
    <mergeCell ref="B42:C42"/>
    <mergeCell ref="B43:C43"/>
    <mergeCell ref="B44:C44"/>
    <mergeCell ref="B45:C45"/>
    <mergeCell ref="B46:C46"/>
    <mergeCell ref="B47:C47"/>
    <mergeCell ref="B48:D48"/>
    <mergeCell ref="B49:D49"/>
    <mergeCell ref="B50:D50"/>
    <mergeCell ref="B51:D51"/>
    <mergeCell ref="B52:D52"/>
    <mergeCell ref="B53:D53"/>
    <mergeCell ref="B54:D54"/>
    <mergeCell ref="B55:D55"/>
    <mergeCell ref="B56:D56"/>
    <mergeCell ref="B57:D57"/>
    <mergeCell ref="A58:D58"/>
    <mergeCell ref="A59:E59"/>
    <mergeCell ref="A60:D60"/>
    <mergeCell ref="A61:E61"/>
    <mergeCell ref="B62:D62"/>
    <mergeCell ref="B63:D63"/>
    <mergeCell ref="B64:C64"/>
    <mergeCell ref="B65:D65"/>
    <mergeCell ref="A66:E66"/>
    <mergeCell ref="B67:D67"/>
    <mergeCell ref="B68:D68"/>
    <mergeCell ref="B69:C69"/>
    <mergeCell ref="B70:D70"/>
    <mergeCell ref="A71:E71"/>
    <mergeCell ref="B72:D72"/>
    <mergeCell ref="B73:C73"/>
    <mergeCell ref="B74:D74"/>
    <mergeCell ref="A75:D75"/>
    <mergeCell ref="A76:E76"/>
    <mergeCell ref="A77:D77"/>
    <mergeCell ref="B78:C78"/>
    <mergeCell ref="B79:C79"/>
    <mergeCell ref="B80:C80"/>
    <mergeCell ref="B81:C81"/>
    <mergeCell ref="B82:C82"/>
    <mergeCell ref="B83:C83"/>
    <mergeCell ref="B84:C84"/>
    <mergeCell ref="B85:C85"/>
    <mergeCell ref="B86:C86"/>
    <mergeCell ref="B87:C87"/>
    <mergeCell ref="B88:C88"/>
    <mergeCell ref="B89:C89"/>
    <mergeCell ref="B90:C90"/>
    <mergeCell ref="B91:D91"/>
    <mergeCell ref="A92:D92"/>
    <mergeCell ref="A93:E93"/>
    <mergeCell ref="A94:E94"/>
    <mergeCell ref="B95:D95"/>
    <mergeCell ref="B96:D96"/>
    <mergeCell ref="B97:D97"/>
    <mergeCell ref="B98:D98"/>
    <mergeCell ref="B99:D99"/>
    <mergeCell ref="B100:D100"/>
    <mergeCell ref="A101:D101"/>
    <mergeCell ref="A102:E102"/>
    <mergeCell ref="A103:E103"/>
    <mergeCell ref="B104:C104"/>
    <mergeCell ref="B105:C105"/>
    <mergeCell ref="B106:C106"/>
    <mergeCell ref="B107:C107"/>
    <mergeCell ref="B108:C108"/>
    <mergeCell ref="B109:C109"/>
    <mergeCell ref="B110:C110"/>
    <mergeCell ref="B111:C111"/>
    <mergeCell ref="B112:C112"/>
    <mergeCell ref="B114:C114"/>
    <mergeCell ref="A115:C115"/>
    <mergeCell ref="A117:E117"/>
    <mergeCell ref="A118:D118"/>
    <mergeCell ref="B119:D119"/>
    <mergeCell ref="B120:D120"/>
    <mergeCell ref="B121:D121"/>
    <mergeCell ref="B122:D122"/>
    <mergeCell ref="B123:D123"/>
    <mergeCell ref="B124:D124"/>
    <mergeCell ref="B125:D125"/>
    <mergeCell ref="A126:D126"/>
    <mergeCell ref="A127:D127"/>
  </mergeCells>
  <printOptions/>
  <pageMargins left="0.7875" right="0.7875" top="1.0527777777777778" bottom="1.0527777777777778" header="0.7875" footer="0.7875"/>
  <pageSetup horizontalDpi="300" verticalDpi="300" orientation="portrait" paperSize="9" scale="78"/>
  <headerFooter alignWithMargins="0">
    <oddHeader>&amp;C&amp;"Times New Roman,Normal"&amp;12&amp;A</oddHeader>
    <oddFooter>&amp;C&amp;"Times New Roman,Normal"&amp;12Página &amp;P</oddFooter>
  </headerFooter>
  <rowBreaks count="2" manualBreakCount="2">
    <brk id="59" max="255" man="1"/>
    <brk id="102" max="255" man="1"/>
  </rowBreaks>
  <legacyDrawing r:id="rId2"/>
</worksheet>
</file>

<file path=xl/worksheets/sheet5.xml><?xml version="1.0" encoding="utf-8"?>
<worksheet xmlns="http://schemas.openxmlformats.org/spreadsheetml/2006/main" xmlns:r="http://schemas.openxmlformats.org/officeDocument/2006/relationships">
  <dimension ref="A1:L125"/>
  <sheetViews>
    <sheetView view="pageBreakPreview" zoomScaleNormal="120" zoomScaleSheetLayoutView="100" workbookViewId="0" topLeftCell="A1">
      <selection activeCell="E98" sqref="E98"/>
    </sheetView>
  </sheetViews>
  <sheetFormatPr defaultColWidth="9.140625" defaultRowHeight="12.75" customHeight="1"/>
  <cols>
    <col min="1" max="1" width="4.00390625" style="22" customWidth="1"/>
    <col min="2" max="2" width="23.140625" style="23" customWidth="1"/>
    <col min="3" max="3" width="19.57421875" style="23" customWidth="1"/>
    <col min="4" max="4" width="24.57421875" style="23" customWidth="1"/>
    <col min="5" max="5" width="15.28125" style="23" customWidth="1"/>
    <col min="6" max="6" width="11.421875" style="23" customWidth="1"/>
    <col min="7" max="8" width="13.421875" style="23" customWidth="1"/>
    <col min="9" max="16384" width="11.421875" style="23" customWidth="1"/>
  </cols>
  <sheetData>
    <row r="1" spans="1:6" ht="32.25" customHeight="1">
      <c r="A1" s="24" t="s">
        <v>13</v>
      </c>
      <c r="B1" s="24"/>
      <c r="C1" s="24"/>
      <c r="D1" s="24"/>
      <c r="E1" s="24"/>
      <c r="F1" s="25"/>
    </row>
    <row r="2" spans="1:6" ht="14.25" customHeight="1">
      <c r="A2" s="26" t="s">
        <v>14</v>
      </c>
      <c r="B2" s="26"/>
      <c r="C2" s="26"/>
      <c r="D2" s="26"/>
      <c r="E2" s="26"/>
      <c r="F2" s="25"/>
    </row>
    <row r="3" spans="1:6" ht="14.25" customHeight="1">
      <c r="A3" s="27" t="s">
        <v>15</v>
      </c>
      <c r="B3" s="28" t="s">
        <v>16</v>
      </c>
      <c r="C3" s="28"/>
      <c r="D3" s="29"/>
      <c r="E3" s="29"/>
      <c r="F3" s="25"/>
    </row>
    <row r="4" spans="1:6" ht="12.75" customHeight="1">
      <c r="A4" s="27" t="s">
        <v>17</v>
      </c>
      <c r="B4" s="28" t="s">
        <v>18</v>
      </c>
      <c r="C4" s="28"/>
      <c r="D4" s="30" t="s">
        <v>19</v>
      </c>
      <c r="E4" s="30"/>
      <c r="F4" s="25"/>
    </row>
    <row r="5" spans="1:6" ht="26.25" customHeight="1">
      <c r="A5" s="27" t="s">
        <v>20</v>
      </c>
      <c r="B5" s="28" t="s">
        <v>21</v>
      </c>
      <c r="C5" s="28"/>
      <c r="D5" s="30"/>
      <c r="E5" s="30"/>
      <c r="F5" s="25"/>
    </row>
    <row r="6" spans="1:6" ht="12.75" customHeight="1">
      <c r="A6" s="27" t="s">
        <v>22</v>
      </c>
      <c r="B6" s="28" t="s">
        <v>23</v>
      </c>
      <c r="C6" s="28"/>
      <c r="D6" s="30">
        <v>12</v>
      </c>
      <c r="E6" s="30"/>
      <c r="F6" s="25"/>
    </row>
    <row r="7" spans="1:6" ht="12.75" customHeight="1">
      <c r="A7" s="31"/>
      <c r="B7" s="31"/>
      <c r="C7" s="31"/>
      <c r="D7" s="31"/>
      <c r="E7" s="31"/>
      <c r="F7" s="25"/>
    </row>
    <row r="8" spans="1:6" ht="15.75" customHeight="1">
      <c r="A8" s="32" t="s">
        <v>24</v>
      </c>
      <c r="B8" s="32"/>
      <c r="C8" s="32"/>
      <c r="D8" s="32"/>
      <c r="E8" s="32"/>
      <c r="F8" s="25"/>
    </row>
    <row r="9" spans="1:6" ht="35.25" customHeight="1">
      <c r="A9" s="33" t="s">
        <v>25</v>
      </c>
      <c r="B9" s="33"/>
      <c r="C9" s="27" t="s">
        <v>26</v>
      </c>
      <c r="D9" s="34" t="s">
        <v>27</v>
      </c>
      <c r="E9" s="34"/>
      <c r="F9" s="25"/>
    </row>
    <row r="10" spans="1:6" ht="39" customHeight="1">
      <c r="A10" s="35" t="s">
        <v>10</v>
      </c>
      <c r="B10" s="35"/>
      <c r="C10" s="36" t="s">
        <v>28</v>
      </c>
      <c r="D10" s="36">
        <v>1</v>
      </c>
      <c r="E10" s="36"/>
      <c r="F10" s="25"/>
    </row>
    <row r="11" spans="1:6" ht="12.75" customHeight="1">
      <c r="A11" s="31"/>
      <c r="B11" s="31"/>
      <c r="C11" s="31"/>
      <c r="D11" s="31"/>
      <c r="E11" s="31"/>
      <c r="F11" s="25"/>
    </row>
    <row r="12" spans="1:6" ht="15.75" customHeight="1">
      <c r="A12" s="32" t="s">
        <v>29</v>
      </c>
      <c r="B12" s="32"/>
      <c r="C12" s="32"/>
      <c r="D12" s="32"/>
      <c r="E12" s="32"/>
      <c r="F12" s="25"/>
    </row>
    <row r="13" spans="1:6" ht="12.75" customHeight="1">
      <c r="A13" s="27" t="s">
        <v>30</v>
      </c>
      <c r="B13" s="27"/>
      <c r="C13" s="27"/>
      <c r="D13" s="27"/>
      <c r="E13" s="27"/>
      <c r="F13" s="25"/>
    </row>
    <row r="14" spans="1:6" ht="26.25" customHeight="1">
      <c r="A14" s="27">
        <v>1</v>
      </c>
      <c r="B14" s="37" t="s">
        <v>31</v>
      </c>
      <c r="C14" s="37"/>
      <c r="D14" s="35" t="s">
        <v>10</v>
      </c>
      <c r="E14" s="35"/>
      <c r="F14" s="25"/>
    </row>
    <row r="15" spans="1:6" ht="14.25" customHeight="1">
      <c r="A15" s="27">
        <v>2</v>
      </c>
      <c r="B15" s="28" t="s">
        <v>33</v>
      </c>
      <c r="C15" s="28"/>
      <c r="D15" s="39"/>
      <c r="E15" s="39"/>
      <c r="F15" s="25"/>
    </row>
    <row r="16" spans="1:6" ht="14.25" customHeight="1">
      <c r="A16" s="27">
        <v>3</v>
      </c>
      <c r="B16" s="33" t="s">
        <v>35</v>
      </c>
      <c r="C16" s="33"/>
      <c r="D16" s="97"/>
      <c r="E16" s="97"/>
      <c r="F16" s="25"/>
    </row>
    <row r="17" spans="1:6" ht="26.25" customHeight="1">
      <c r="A17" s="27">
        <v>4</v>
      </c>
      <c r="B17" s="28" t="s">
        <v>36</v>
      </c>
      <c r="C17" s="28"/>
      <c r="D17" s="35" t="s">
        <v>10</v>
      </c>
      <c r="E17" s="35"/>
      <c r="F17" s="25"/>
    </row>
    <row r="18" spans="1:6" ht="12.75" customHeight="1">
      <c r="A18" s="27">
        <v>5</v>
      </c>
      <c r="B18" s="28" t="s">
        <v>37</v>
      </c>
      <c r="C18" s="28"/>
      <c r="D18" s="41">
        <v>44197</v>
      </c>
      <c r="E18" s="41"/>
      <c r="F18" s="25"/>
    </row>
    <row r="19" spans="1:6" ht="12.75" customHeight="1">
      <c r="A19" s="31"/>
      <c r="B19" s="31"/>
      <c r="C19" s="31"/>
      <c r="D19" s="31"/>
      <c r="E19" s="31"/>
      <c r="F19" s="25"/>
    </row>
    <row r="20" spans="1:6" ht="15.75" customHeight="1">
      <c r="A20" s="32" t="s">
        <v>38</v>
      </c>
      <c r="B20" s="32"/>
      <c r="C20" s="32"/>
      <c r="D20" s="32"/>
      <c r="E20" s="42" t="s">
        <v>39</v>
      </c>
      <c r="F20" s="25"/>
    </row>
    <row r="21" spans="1:6" ht="12.75" customHeight="1">
      <c r="A21" s="27" t="s">
        <v>40</v>
      </c>
      <c r="B21" s="27"/>
      <c r="C21" s="27"/>
      <c r="D21" s="27"/>
      <c r="E21" s="27"/>
      <c r="F21" s="25"/>
    </row>
    <row r="22" spans="1:12" ht="13.5" customHeight="1">
      <c r="A22" s="27" t="s">
        <v>15</v>
      </c>
      <c r="B22" s="43" t="s">
        <v>41</v>
      </c>
      <c r="C22" s="43"/>
      <c r="D22" s="43"/>
      <c r="E22" s="44"/>
      <c r="F22" s="25"/>
      <c r="G22" s="45"/>
      <c r="H22" s="45"/>
      <c r="I22" s="45"/>
      <c r="J22" s="45"/>
      <c r="K22" s="45"/>
      <c r="L22" s="45"/>
    </row>
    <row r="23" spans="1:6" ht="13.5" customHeight="1">
      <c r="A23" s="27" t="s">
        <v>17</v>
      </c>
      <c r="B23" s="43" t="s">
        <v>42</v>
      </c>
      <c r="C23" s="43"/>
      <c r="D23" s="43"/>
      <c r="E23" s="46"/>
      <c r="F23" s="25"/>
    </row>
    <row r="24" spans="1:6" ht="13.5" customHeight="1">
      <c r="A24" s="27" t="s">
        <v>20</v>
      </c>
      <c r="B24" s="43" t="s">
        <v>155</v>
      </c>
      <c r="C24" s="43"/>
      <c r="D24" s="43"/>
      <c r="E24" s="46"/>
      <c r="F24" s="25"/>
    </row>
    <row r="25" spans="1:6" ht="13.5" customHeight="1">
      <c r="A25" s="27" t="s">
        <v>22</v>
      </c>
      <c r="B25" s="43" t="s">
        <v>44</v>
      </c>
      <c r="C25" s="43"/>
      <c r="D25" s="43"/>
      <c r="E25" s="46"/>
      <c r="F25" s="25"/>
    </row>
    <row r="26" spans="1:6" ht="13.5" customHeight="1">
      <c r="A26" s="27" t="s">
        <v>45</v>
      </c>
      <c r="B26" s="43" t="s">
        <v>46</v>
      </c>
      <c r="C26" s="43"/>
      <c r="D26" s="43"/>
      <c r="E26" s="46"/>
      <c r="F26" s="25"/>
    </row>
    <row r="27" spans="1:6" ht="13.5" customHeight="1">
      <c r="A27" s="27" t="s">
        <v>47</v>
      </c>
      <c r="B27" s="30" t="s">
        <v>48</v>
      </c>
      <c r="C27" s="30"/>
      <c r="D27" s="30"/>
      <c r="E27" s="48"/>
      <c r="F27" s="25"/>
    </row>
    <row r="28" spans="1:6" ht="13.5" customHeight="1">
      <c r="A28" s="27" t="s">
        <v>49</v>
      </c>
      <c r="B28" s="27"/>
      <c r="C28" s="27"/>
      <c r="D28" s="27"/>
      <c r="E28" s="49">
        <f>SUM(E22:E27)</f>
        <v>0</v>
      </c>
      <c r="F28" s="25"/>
    </row>
    <row r="29" spans="1:6" ht="12.75" customHeight="1">
      <c r="A29" s="27" t="s">
        <v>50</v>
      </c>
      <c r="B29" s="27"/>
      <c r="C29" s="27"/>
      <c r="D29" s="27"/>
      <c r="E29" s="50">
        <f>E28</f>
        <v>0</v>
      </c>
      <c r="F29" s="25"/>
    </row>
    <row r="30" spans="1:6" ht="12.75" customHeight="1">
      <c r="A30" s="51"/>
      <c r="B30" s="52"/>
      <c r="C30" s="52"/>
      <c r="D30" s="52"/>
      <c r="E30" s="53"/>
      <c r="F30" s="25"/>
    </row>
    <row r="31" spans="1:6" ht="12.75" customHeight="1">
      <c r="A31" s="31"/>
      <c r="B31" s="31"/>
      <c r="C31" s="31"/>
      <c r="D31" s="31"/>
      <c r="E31" s="31"/>
      <c r="F31" s="25"/>
    </row>
    <row r="32" spans="1:6" ht="15.75" customHeight="1">
      <c r="A32" s="32" t="s">
        <v>51</v>
      </c>
      <c r="B32" s="32"/>
      <c r="C32" s="32"/>
      <c r="D32" s="32"/>
      <c r="E32" s="42" t="s">
        <v>39</v>
      </c>
      <c r="F32" s="25"/>
    </row>
    <row r="33" spans="1:6" ht="12.75" customHeight="1">
      <c r="A33" s="27" t="s">
        <v>52</v>
      </c>
      <c r="B33" s="27"/>
      <c r="C33" s="27"/>
      <c r="D33" s="27"/>
      <c r="E33" s="27"/>
      <c r="F33" s="25"/>
    </row>
    <row r="34" spans="1:6" ht="13.5" customHeight="1">
      <c r="A34" s="27" t="s">
        <v>15</v>
      </c>
      <c r="B34" s="43" t="s">
        <v>53</v>
      </c>
      <c r="C34" s="43"/>
      <c r="D34" s="43"/>
      <c r="E34" s="54">
        <f>(E29)*(1/12)</f>
        <v>0</v>
      </c>
      <c r="F34" s="25"/>
    </row>
    <row r="35" spans="1:6" ht="13.5" customHeight="1">
      <c r="A35" s="27" t="s">
        <v>17</v>
      </c>
      <c r="B35" s="43" t="s">
        <v>54</v>
      </c>
      <c r="C35" s="43"/>
      <c r="D35" s="43"/>
      <c r="E35" s="54">
        <f>(E29)*(1/12)*(1/3)</f>
        <v>0</v>
      </c>
      <c r="F35" s="25"/>
    </row>
    <row r="36" spans="1:6" ht="13.5" customHeight="1">
      <c r="A36" s="27"/>
      <c r="B36" s="28" t="s">
        <v>55</v>
      </c>
      <c r="C36" s="28"/>
      <c r="D36" s="28"/>
      <c r="E36" s="55">
        <f>SUM(E34:E35)</f>
        <v>0</v>
      </c>
      <c r="F36" s="25"/>
    </row>
    <row r="37" spans="1:6" ht="13.5" customHeight="1">
      <c r="A37" s="27"/>
      <c r="B37" s="27"/>
      <c r="C37" s="27"/>
      <c r="D37" s="27"/>
      <c r="E37" s="27"/>
      <c r="F37" s="25"/>
    </row>
    <row r="38" spans="1:6" ht="13.5" customHeight="1">
      <c r="A38" s="27"/>
      <c r="B38" s="33" t="s">
        <v>56</v>
      </c>
      <c r="C38" s="33"/>
      <c r="D38" s="33"/>
      <c r="E38" s="47"/>
      <c r="F38" s="25"/>
    </row>
    <row r="39" spans="1:6" ht="13.5" customHeight="1">
      <c r="A39" s="27" t="s">
        <v>20</v>
      </c>
      <c r="B39" s="43" t="s">
        <v>57</v>
      </c>
      <c r="C39" s="43"/>
      <c r="D39" s="56">
        <v>0.2</v>
      </c>
      <c r="E39" s="46">
        <f>(E29+E36)*D39</f>
        <v>0</v>
      </c>
      <c r="F39" s="25"/>
    </row>
    <row r="40" spans="1:6" ht="13.5" customHeight="1">
      <c r="A40" s="27" t="s">
        <v>22</v>
      </c>
      <c r="B40" s="43" t="s">
        <v>58</v>
      </c>
      <c r="C40" s="43"/>
      <c r="D40" s="56">
        <v>0.025</v>
      </c>
      <c r="E40" s="46">
        <f>(E29+E36)*D40</f>
        <v>0</v>
      </c>
      <c r="F40" s="25"/>
    </row>
    <row r="41" spans="1:6" ht="13.5" customHeight="1">
      <c r="A41" s="27" t="s">
        <v>45</v>
      </c>
      <c r="B41" s="43" t="s">
        <v>59</v>
      </c>
      <c r="C41" s="43"/>
      <c r="D41" s="56">
        <v>0.015</v>
      </c>
      <c r="E41" s="46">
        <f>(E29+E36)*D41</f>
        <v>0</v>
      </c>
      <c r="F41" s="25"/>
    </row>
    <row r="42" spans="1:6" ht="13.5" customHeight="1">
      <c r="A42" s="27" t="s">
        <v>60</v>
      </c>
      <c r="B42" s="43" t="s">
        <v>61</v>
      </c>
      <c r="C42" s="43"/>
      <c r="D42" s="56">
        <v>0.015</v>
      </c>
      <c r="E42" s="46">
        <f>(E29+E36)*D42</f>
        <v>0</v>
      </c>
      <c r="F42" s="25"/>
    </row>
    <row r="43" spans="1:6" ht="13.5" customHeight="1">
      <c r="A43" s="27" t="s">
        <v>47</v>
      </c>
      <c r="B43" s="43" t="s">
        <v>62</v>
      </c>
      <c r="C43" s="43"/>
      <c r="D43" s="56">
        <v>0.01</v>
      </c>
      <c r="E43" s="46">
        <f>(E29+E36)*D43</f>
        <v>0</v>
      </c>
      <c r="F43" s="25"/>
    </row>
    <row r="44" spans="1:6" ht="13.5" customHeight="1">
      <c r="A44" s="27" t="s">
        <v>63</v>
      </c>
      <c r="B44" s="43" t="s">
        <v>64</v>
      </c>
      <c r="C44" s="43"/>
      <c r="D44" s="56">
        <v>0.006</v>
      </c>
      <c r="E44" s="46">
        <f>(E29+E36)*D44</f>
        <v>0</v>
      </c>
      <c r="F44" s="25"/>
    </row>
    <row r="45" spans="1:6" ht="13.5" customHeight="1">
      <c r="A45" s="27" t="s">
        <v>65</v>
      </c>
      <c r="B45" s="43" t="s">
        <v>66</v>
      </c>
      <c r="C45" s="43"/>
      <c r="D45" s="56">
        <v>0.002</v>
      </c>
      <c r="E45" s="46">
        <f>(E29+E36)*D45</f>
        <v>0</v>
      </c>
      <c r="F45" s="25"/>
    </row>
    <row r="46" spans="1:6" ht="13.5" customHeight="1">
      <c r="A46" s="27" t="s">
        <v>67</v>
      </c>
      <c r="B46" s="43" t="s">
        <v>68</v>
      </c>
      <c r="C46" s="43"/>
      <c r="D46" s="56">
        <v>0.08</v>
      </c>
      <c r="E46" s="46">
        <f>(E29+E36)*D46</f>
        <v>0</v>
      </c>
      <c r="F46" s="25"/>
    </row>
    <row r="47" spans="1:6" ht="13.5" customHeight="1">
      <c r="A47" s="27"/>
      <c r="B47" s="28" t="s">
        <v>69</v>
      </c>
      <c r="C47" s="28"/>
      <c r="D47" s="58">
        <f>D46+D45+D44+D43+D42+D41+D40+D39</f>
        <v>0.353</v>
      </c>
      <c r="E47" s="59">
        <f>SUM(E39:E46)</f>
        <v>0</v>
      </c>
      <c r="F47" s="25"/>
    </row>
    <row r="48" spans="1:6" ht="13.5" customHeight="1">
      <c r="A48" s="27"/>
      <c r="B48" s="33" t="s">
        <v>70</v>
      </c>
      <c r="C48" s="33"/>
      <c r="D48" s="33"/>
      <c r="E48" s="60"/>
      <c r="F48" s="25"/>
    </row>
    <row r="49" spans="1:6" ht="13.5" customHeight="1">
      <c r="A49" s="27" t="s">
        <v>71</v>
      </c>
      <c r="B49" s="43" t="s">
        <v>72</v>
      </c>
      <c r="C49" s="43"/>
      <c r="D49" s="43"/>
      <c r="E49" s="60"/>
      <c r="F49" s="25"/>
    </row>
    <row r="50" spans="1:6" ht="13.5" customHeight="1">
      <c r="A50" s="27" t="s">
        <v>73</v>
      </c>
      <c r="B50" s="43" t="s">
        <v>74</v>
      </c>
      <c r="C50" s="43"/>
      <c r="D50" s="43"/>
      <c r="E50" s="60"/>
      <c r="F50" s="25"/>
    </row>
    <row r="51" spans="1:6" ht="13.5" customHeight="1">
      <c r="A51" s="27" t="s">
        <v>75</v>
      </c>
      <c r="B51" s="43" t="s">
        <v>76</v>
      </c>
      <c r="C51" s="43"/>
      <c r="D51" s="43"/>
      <c r="E51" s="61"/>
      <c r="F51" s="25"/>
    </row>
    <row r="52" spans="1:6" ht="13.5" customHeight="1">
      <c r="A52" s="27" t="s">
        <v>77</v>
      </c>
      <c r="B52" s="43" t="s">
        <v>78</v>
      </c>
      <c r="C52" s="43"/>
      <c r="D52" s="43"/>
      <c r="E52" s="62"/>
      <c r="F52" s="25"/>
    </row>
    <row r="53" spans="1:6" ht="13.5" customHeight="1">
      <c r="A53" s="27" t="s">
        <v>79</v>
      </c>
      <c r="B53" s="43" t="s">
        <v>80</v>
      </c>
      <c r="C53" s="43"/>
      <c r="D53" s="43"/>
      <c r="E53" s="61"/>
      <c r="F53" s="25"/>
    </row>
    <row r="54" spans="1:6" ht="13.5" customHeight="1">
      <c r="A54" s="27" t="s">
        <v>81</v>
      </c>
      <c r="B54" s="43" t="s">
        <v>82</v>
      </c>
      <c r="C54" s="43"/>
      <c r="D54" s="43"/>
      <c r="E54" s="60"/>
      <c r="F54" s="25"/>
    </row>
    <row r="55" spans="1:6" ht="13.5" customHeight="1">
      <c r="A55" s="27" t="s">
        <v>79</v>
      </c>
      <c r="B55" s="43" t="s">
        <v>83</v>
      </c>
      <c r="C55" s="43"/>
      <c r="D55" s="43"/>
      <c r="E55" s="61"/>
      <c r="F55" s="25"/>
    </row>
    <row r="56" spans="1:6" ht="13.5" customHeight="1">
      <c r="A56" s="27" t="s">
        <v>84</v>
      </c>
      <c r="B56" s="43" t="s">
        <v>85</v>
      </c>
      <c r="C56" s="43"/>
      <c r="D56" s="43"/>
      <c r="E56" s="61"/>
      <c r="F56" s="25"/>
    </row>
    <row r="57" spans="1:6" ht="13.5" customHeight="1">
      <c r="A57" s="27"/>
      <c r="B57" s="28" t="s">
        <v>86</v>
      </c>
      <c r="C57" s="28"/>
      <c r="D57" s="28"/>
      <c r="E57" s="59">
        <f>SUM(E49:E56)</f>
        <v>0</v>
      </c>
      <c r="F57" s="25"/>
    </row>
    <row r="58" spans="1:6" ht="12.75" customHeight="1">
      <c r="A58" s="27" t="s">
        <v>87</v>
      </c>
      <c r="B58" s="27"/>
      <c r="C58" s="27"/>
      <c r="D58" s="27"/>
      <c r="E58" s="63">
        <f>SUM(E36+E47+E57)</f>
        <v>0</v>
      </c>
      <c r="F58" s="25"/>
    </row>
    <row r="59" spans="1:6" ht="12.75" customHeight="1">
      <c r="A59" s="31"/>
      <c r="B59" s="31"/>
      <c r="C59" s="31"/>
      <c r="D59" s="31"/>
      <c r="E59" s="31"/>
      <c r="F59" s="25"/>
    </row>
    <row r="60" spans="1:6" ht="12.75" customHeight="1">
      <c r="A60" s="64" t="s">
        <v>88</v>
      </c>
      <c r="B60" s="64"/>
      <c r="C60" s="64"/>
      <c r="D60" s="64"/>
      <c r="E60" s="65" t="s">
        <v>39</v>
      </c>
      <c r="F60" s="25"/>
    </row>
    <row r="61" spans="1:6" ht="12.75" customHeight="1">
      <c r="A61" s="27" t="s">
        <v>89</v>
      </c>
      <c r="B61" s="27"/>
      <c r="C61" s="27"/>
      <c r="D61" s="27"/>
      <c r="E61" s="27"/>
      <c r="F61" s="25"/>
    </row>
    <row r="62" spans="1:6" ht="12.75" customHeight="1">
      <c r="A62" s="27" t="s">
        <v>15</v>
      </c>
      <c r="B62" s="43" t="s">
        <v>90</v>
      </c>
      <c r="C62" s="43"/>
      <c r="D62" s="43"/>
      <c r="E62" s="66">
        <f>((((E29)))+((E58)-(E47-E46)))/12</f>
        <v>0</v>
      </c>
      <c r="F62" s="25"/>
    </row>
    <row r="63" spans="1:6" ht="12.75" customHeight="1">
      <c r="A63" s="27" t="s">
        <v>17</v>
      </c>
      <c r="B63" s="43" t="s">
        <v>91</v>
      </c>
      <c r="C63" s="43"/>
      <c r="D63" s="43"/>
      <c r="E63" s="66">
        <f>(E29+E36)*0.08*0.4</f>
        <v>0</v>
      </c>
      <c r="F63" s="25"/>
    </row>
    <row r="64" spans="1:6" ht="12.75" customHeight="1">
      <c r="A64" s="67" t="s">
        <v>20</v>
      </c>
      <c r="B64" s="68" t="s">
        <v>92</v>
      </c>
      <c r="C64" s="68"/>
      <c r="D64" s="69">
        <v>0.0034</v>
      </c>
      <c r="E64" s="70">
        <f>SUM(E62:E63)*D64</f>
        <v>0</v>
      </c>
      <c r="F64" s="25"/>
    </row>
    <row r="65" spans="1:6" ht="12.75" customHeight="1">
      <c r="A65" s="67"/>
      <c r="B65" s="71" t="s">
        <v>93</v>
      </c>
      <c r="C65" s="71"/>
      <c r="D65" s="71"/>
      <c r="E65" s="72">
        <f>SUM(E62:E63)*D64</f>
        <v>0</v>
      </c>
      <c r="F65" s="25"/>
    </row>
    <row r="66" spans="1:6" ht="12.75" customHeight="1">
      <c r="A66" s="73" t="s">
        <v>94</v>
      </c>
      <c r="B66" s="73"/>
      <c r="C66" s="73"/>
      <c r="D66" s="73"/>
      <c r="E66" s="73"/>
      <c r="F66" s="25"/>
    </row>
    <row r="67" spans="1:6" ht="12.75" customHeight="1">
      <c r="A67" s="67" t="s">
        <v>22</v>
      </c>
      <c r="B67" s="68" t="s">
        <v>95</v>
      </c>
      <c r="C67" s="68"/>
      <c r="D67" s="68"/>
      <c r="E67" s="70">
        <f>SUM(E29+E58)/12</f>
        <v>0</v>
      </c>
      <c r="F67" s="74"/>
    </row>
    <row r="68" spans="1:6" ht="12.75" customHeight="1">
      <c r="A68" s="67" t="s">
        <v>45</v>
      </c>
      <c r="B68" s="68" t="s">
        <v>96</v>
      </c>
      <c r="C68" s="68"/>
      <c r="D68" s="68"/>
      <c r="E68" s="70">
        <f>SUM(E29+E36)*0.08*0.5</f>
        <v>0</v>
      </c>
      <c r="F68" s="25"/>
    </row>
    <row r="69" spans="1:6" ht="12.75" customHeight="1">
      <c r="A69" s="67"/>
      <c r="B69" s="68" t="s">
        <v>97</v>
      </c>
      <c r="C69" s="68"/>
      <c r="D69" s="69">
        <v>0.0194</v>
      </c>
      <c r="E69" s="70">
        <f>SUM(E67:E68)*D69</f>
        <v>0</v>
      </c>
      <c r="F69" s="25"/>
    </row>
    <row r="70" spans="1:6" ht="12.75" customHeight="1">
      <c r="A70" s="67"/>
      <c r="B70" s="71" t="s">
        <v>98</v>
      </c>
      <c r="C70" s="71"/>
      <c r="D70" s="71"/>
      <c r="E70" s="72">
        <f>SUM(E67:E68)*D69</f>
        <v>0</v>
      </c>
      <c r="F70" s="25"/>
    </row>
    <row r="71" spans="1:6" ht="12.75" customHeight="1">
      <c r="A71" s="73" t="s">
        <v>99</v>
      </c>
      <c r="B71" s="73"/>
      <c r="C71" s="73"/>
      <c r="D71" s="73"/>
      <c r="E71" s="73"/>
      <c r="F71" s="25"/>
    </row>
    <row r="72" spans="1:6" ht="12.75" customHeight="1">
      <c r="A72" s="67" t="s">
        <v>60</v>
      </c>
      <c r="B72" s="68" t="s">
        <v>100</v>
      </c>
      <c r="C72" s="68"/>
      <c r="D72" s="68"/>
      <c r="E72" s="70">
        <f>(-E34)+(-E35)</f>
        <v>0</v>
      </c>
      <c r="F72" s="25"/>
    </row>
    <row r="73" spans="1:6" ht="12.75" customHeight="1">
      <c r="A73" s="67"/>
      <c r="B73" s="68" t="s">
        <v>101</v>
      </c>
      <c r="C73" s="68"/>
      <c r="D73" s="69">
        <v>0</v>
      </c>
      <c r="E73" s="70">
        <f>E72*D73</f>
        <v>0</v>
      </c>
      <c r="F73" s="25"/>
    </row>
    <row r="74" spans="1:6" ht="12.75" customHeight="1">
      <c r="A74" s="27"/>
      <c r="B74" s="28" t="s">
        <v>102</v>
      </c>
      <c r="C74" s="28"/>
      <c r="D74" s="28"/>
      <c r="E74" s="75">
        <f>(E72)*D73</f>
        <v>0</v>
      </c>
      <c r="F74" s="25"/>
    </row>
    <row r="75" spans="1:6" ht="12.75" customHeight="1">
      <c r="A75" s="27" t="s">
        <v>103</v>
      </c>
      <c r="B75" s="27"/>
      <c r="C75" s="27"/>
      <c r="D75" s="27"/>
      <c r="E75" s="76">
        <f>SUM(E65+E70+E74)</f>
        <v>0</v>
      </c>
      <c r="F75" s="25"/>
    </row>
    <row r="76" spans="1:6" ht="12.75" customHeight="1">
      <c r="A76" s="31"/>
      <c r="B76" s="31"/>
      <c r="C76" s="31"/>
      <c r="D76" s="31"/>
      <c r="E76" s="31"/>
      <c r="F76" s="25"/>
    </row>
    <row r="77" spans="1:6" ht="15.75" customHeight="1">
      <c r="A77" s="64" t="s">
        <v>104</v>
      </c>
      <c r="B77" s="64"/>
      <c r="C77" s="64"/>
      <c r="D77" s="64"/>
      <c r="E77" s="65" t="s">
        <v>39</v>
      </c>
      <c r="F77" s="25"/>
    </row>
    <row r="78" spans="1:6" ht="12.75" customHeight="1">
      <c r="A78" s="77"/>
      <c r="B78" s="27" t="s">
        <v>105</v>
      </c>
      <c r="C78" s="27"/>
      <c r="D78" s="27" t="s">
        <v>106</v>
      </c>
      <c r="E78" s="34"/>
      <c r="F78" s="25"/>
    </row>
    <row r="79" spans="1:6" ht="12.75" customHeight="1">
      <c r="A79" s="27" t="s">
        <v>15</v>
      </c>
      <c r="B79" s="43" t="s">
        <v>107</v>
      </c>
      <c r="C79" s="43"/>
      <c r="D79" s="78">
        <v>30</v>
      </c>
      <c r="E79" s="79">
        <f>SUM(((($E$29+$E$58+$E$75)/22)*D79*69.04/100)*1)/12</f>
        <v>0</v>
      </c>
      <c r="F79" s="25"/>
    </row>
    <row r="80" spans="1:6" ht="12.75" customHeight="1">
      <c r="A80" s="27" t="s">
        <v>17</v>
      </c>
      <c r="B80" s="43" t="s">
        <v>108</v>
      </c>
      <c r="C80" s="43"/>
      <c r="D80" s="78">
        <v>1</v>
      </c>
      <c r="E80" s="79">
        <f>SUM(((($E$29+$E$58+$E$75)/22)*D80)*1)/12</f>
        <v>0</v>
      </c>
      <c r="F80" s="25"/>
    </row>
    <row r="81" spans="1:6" ht="12.75" customHeight="1">
      <c r="A81" s="27" t="s">
        <v>20</v>
      </c>
      <c r="B81" s="43" t="s">
        <v>109</v>
      </c>
      <c r="C81" s="43"/>
      <c r="D81" s="78">
        <v>15</v>
      </c>
      <c r="E81" s="79">
        <f>SUM(((($E$29+$E$58+$E$75)/22)*D81*1)*0.1642/12)</f>
        <v>0</v>
      </c>
      <c r="F81" s="25"/>
    </row>
    <row r="82" spans="1:6" ht="12.75" customHeight="1">
      <c r="A82" s="27" t="s">
        <v>22</v>
      </c>
      <c r="B82" s="43" t="s">
        <v>110</v>
      </c>
      <c r="C82" s="43"/>
      <c r="D82" s="78">
        <v>5</v>
      </c>
      <c r="E82" s="79">
        <f>SUM(((($E$29+$E$58+$E$75)/22)*D82*69.04/100)*1)/12</f>
        <v>0</v>
      </c>
      <c r="F82" s="25"/>
    </row>
    <row r="83" spans="1:6" ht="12.75" customHeight="1">
      <c r="A83" s="27" t="s">
        <v>45</v>
      </c>
      <c r="B83" s="43" t="s">
        <v>111</v>
      </c>
      <c r="C83" s="43"/>
      <c r="D83" s="80">
        <v>2</v>
      </c>
      <c r="E83" s="79">
        <f>SUM(((($E$29+$E$58+$E$75)/22)*D83*1)*0.1531/12)</f>
        <v>0</v>
      </c>
      <c r="F83" s="25"/>
    </row>
    <row r="84" spans="1:6" ht="12.75" customHeight="1">
      <c r="A84" s="27" t="s">
        <v>60</v>
      </c>
      <c r="B84" s="43" t="s">
        <v>112</v>
      </c>
      <c r="C84" s="43"/>
      <c r="D84" s="78">
        <v>2</v>
      </c>
      <c r="E84" s="79">
        <f>SUM(((($E$29+$E$58+$E$75)/22)*D84*69.04/100)*0.0301)/12</f>
        <v>0</v>
      </c>
      <c r="F84" s="25"/>
    </row>
    <row r="85" spans="1:6" ht="12.75" customHeight="1">
      <c r="A85" s="27" t="s">
        <v>47</v>
      </c>
      <c r="B85" s="43" t="s">
        <v>113</v>
      </c>
      <c r="C85" s="43"/>
      <c r="D85" s="81">
        <v>3</v>
      </c>
      <c r="E85" s="79">
        <f>SUM(((($E$29+$E$58+$E$75)/22)*D85*1)*0.0163/12)</f>
        <v>0</v>
      </c>
      <c r="F85" s="25"/>
    </row>
    <row r="86" spans="1:6" ht="12.75" customHeight="1">
      <c r="A86" s="27" t="s">
        <v>63</v>
      </c>
      <c r="B86" s="43" t="s">
        <v>114</v>
      </c>
      <c r="C86" s="43"/>
      <c r="D86" s="78">
        <v>1</v>
      </c>
      <c r="E86" s="79">
        <f>SUM(((($E$29+$E$58+$E$75)/22)*D86*1)*0.02)/12</f>
        <v>0</v>
      </c>
      <c r="F86" s="25"/>
    </row>
    <row r="87" spans="1:6" ht="12.75" customHeight="1">
      <c r="A87" s="27" t="s">
        <v>65</v>
      </c>
      <c r="B87" s="43" t="s">
        <v>115</v>
      </c>
      <c r="C87" s="43"/>
      <c r="D87" s="78">
        <v>1</v>
      </c>
      <c r="E87" s="79">
        <f>SUM(((($E$29+$E$58+$E$75)/22)*D87*1)*0.004/12)</f>
        <v>0</v>
      </c>
      <c r="F87" s="25"/>
    </row>
    <row r="88" spans="1:6" ht="12.75" customHeight="1">
      <c r="A88" s="27" t="s">
        <v>67</v>
      </c>
      <c r="B88" s="43" t="s">
        <v>116</v>
      </c>
      <c r="C88" s="43"/>
      <c r="D88" s="78">
        <v>20</v>
      </c>
      <c r="E88" s="79">
        <f>SUM(((($E$29+$E$58+$E$75)/22)*D88*69.04/100)*0.018/12)</f>
        <v>0</v>
      </c>
      <c r="F88" s="25"/>
    </row>
    <row r="89" spans="1:6" ht="12.75" customHeight="1">
      <c r="A89" s="27" t="s">
        <v>71</v>
      </c>
      <c r="B89" s="43" t="s">
        <v>117</v>
      </c>
      <c r="C89" s="43"/>
      <c r="D89" s="78">
        <v>180</v>
      </c>
      <c r="E89" s="79">
        <f>SUM(((($E$29+$E$58+$E$75)/22)*D89*69.04/100)*0.0264)/12</f>
        <v>0</v>
      </c>
      <c r="F89" s="25"/>
    </row>
    <row r="90" spans="1:6" ht="12.75" customHeight="1">
      <c r="A90" s="27" t="s">
        <v>73</v>
      </c>
      <c r="B90" s="43" t="s">
        <v>118</v>
      </c>
      <c r="C90" s="43"/>
      <c r="D90" s="78">
        <v>6</v>
      </c>
      <c r="E90" s="79">
        <f>SUM(((($E$29+$E$58+$E$75)/22)*D90*1)*0.0022/12)</f>
        <v>0</v>
      </c>
      <c r="F90" s="25"/>
    </row>
    <row r="91" spans="1:6" ht="12.75" customHeight="1">
      <c r="A91" s="27"/>
      <c r="B91" s="28" t="s">
        <v>119</v>
      </c>
      <c r="C91" s="28"/>
      <c r="D91" s="28"/>
      <c r="E91" s="82">
        <f>SUM(E79:E90)</f>
        <v>0</v>
      </c>
      <c r="F91" s="25"/>
    </row>
    <row r="92" spans="1:6" ht="12.75" customHeight="1">
      <c r="A92" s="27" t="s">
        <v>120</v>
      </c>
      <c r="B92" s="27"/>
      <c r="C92" s="27"/>
      <c r="D92" s="27"/>
      <c r="E92" s="83">
        <f>E91</f>
        <v>0</v>
      </c>
      <c r="F92" s="25"/>
    </row>
    <row r="93" spans="1:6" ht="12.75" customHeight="1">
      <c r="A93" s="31"/>
      <c r="B93" s="31"/>
      <c r="C93" s="31"/>
      <c r="D93" s="31"/>
      <c r="E93" s="31"/>
      <c r="F93" s="25"/>
    </row>
    <row r="94" spans="1:6" ht="15.75" customHeight="1">
      <c r="A94" s="64" t="s">
        <v>121</v>
      </c>
      <c r="B94" s="64"/>
      <c r="C94" s="64"/>
      <c r="D94" s="64"/>
      <c r="E94" s="64"/>
      <c r="F94" s="25"/>
    </row>
    <row r="95" spans="1:6" ht="13.5" customHeight="1">
      <c r="A95" s="77" t="s">
        <v>122</v>
      </c>
      <c r="B95" s="33" t="s">
        <v>123</v>
      </c>
      <c r="C95" s="33"/>
      <c r="D95" s="33"/>
      <c r="E95" s="34" t="s">
        <v>39</v>
      </c>
      <c r="F95" s="25"/>
    </row>
    <row r="96" spans="1:6" ht="12.75" customHeight="1">
      <c r="A96" s="77" t="s">
        <v>15</v>
      </c>
      <c r="B96" s="43" t="s">
        <v>124</v>
      </c>
      <c r="C96" s="43"/>
      <c r="D96" s="43"/>
      <c r="E96" s="46"/>
      <c r="F96" s="25"/>
    </row>
    <row r="97" spans="1:6" ht="12.75" customHeight="1">
      <c r="A97" s="77" t="s">
        <v>17</v>
      </c>
      <c r="B97" s="43" t="s">
        <v>125</v>
      </c>
      <c r="C97" s="43"/>
      <c r="D97" s="43"/>
      <c r="E97" s="46"/>
      <c r="F97" s="25"/>
    </row>
    <row r="98" spans="1:6" ht="12.75" customHeight="1">
      <c r="A98" s="77" t="s">
        <v>20</v>
      </c>
      <c r="B98" s="43" t="s">
        <v>126</v>
      </c>
      <c r="C98" s="43"/>
      <c r="D98" s="43"/>
      <c r="E98" s="46"/>
      <c r="F98" s="25"/>
    </row>
    <row r="99" spans="1:6" ht="12.75" customHeight="1">
      <c r="A99" s="27" t="s">
        <v>130</v>
      </c>
      <c r="B99" s="27"/>
      <c r="C99" s="27"/>
      <c r="D99" s="27"/>
      <c r="E99" s="84">
        <f>E98+E97+E96</f>
        <v>0</v>
      </c>
      <c r="F99" s="25"/>
    </row>
    <row r="100" spans="1:6" ht="12.75" customHeight="1">
      <c r="A100" s="31"/>
      <c r="B100" s="31"/>
      <c r="C100" s="31"/>
      <c r="D100" s="31"/>
      <c r="E100" s="31"/>
      <c r="F100" s="25"/>
    </row>
    <row r="101" spans="1:6" ht="15.75" customHeight="1">
      <c r="A101" s="64" t="s">
        <v>131</v>
      </c>
      <c r="B101" s="64"/>
      <c r="C101" s="64"/>
      <c r="D101" s="64"/>
      <c r="E101" s="64"/>
      <c r="F101" s="25"/>
    </row>
    <row r="102" spans="1:6" ht="12.75" customHeight="1">
      <c r="A102" s="77" t="s">
        <v>132</v>
      </c>
      <c r="B102" s="27" t="s">
        <v>133</v>
      </c>
      <c r="C102" s="27"/>
      <c r="D102" s="34" t="s">
        <v>134</v>
      </c>
      <c r="E102" s="34" t="s">
        <v>39</v>
      </c>
      <c r="F102" s="25"/>
    </row>
    <row r="103" spans="1:9" ht="12.75" customHeight="1">
      <c r="A103" s="27" t="s">
        <v>15</v>
      </c>
      <c r="B103" s="43" t="s">
        <v>135</v>
      </c>
      <c r="C103" s="43"/>
      <c r="D103" s="69">
        <f>'ASG SERV LAVANDERIA'!D105</f>
        <v>0.15</v>
      </c>
      <c r="E103" s="85">
        <f>D103*E122</f>
        <v>0</v>
      </c>
      <c r="F103" s="25"/>
      <c r="G103" s="86"/>
      <c r="I103" s="87"/>
    </row>
    <row r="104" spans="1:9" ht="12.75" customHeight="1">
      <c r="A104" s="27" t="s">
        <v>17</v>
      </c>
      <c r="B104" s="43" t="s">
        <v>136</v>
      </c>
      <c r="C104" s="43"/>
      <c r="D104" s="69">
        <f>'ASG SERV LAVANDERIA'!D106</f>
        <v>0.15</v>
      </c>
      <c r="E104" s="85">
        <f>(E122+E103)*D104</f>
        <v>0</v>
      </c>
      <c r="F104" s="25"/>
      <c r="I104" s="87">
        <v>0.65</v>
      </c>
    </row>
    <row r="105" spans="1:9" ht="12.75" customHeight="1">
      <c r="A105" s="27" t="s">
        <v>20</v>
      </c>
      <c r="B105" s="43" t="s">
        <v>137</v>
      </c>
      <c r="C105" s="43"/>
      <c r="D105" s="88">
        <f>SUM(D106:D112)</f>
        <v>0.08650000000000001</v>
      </c>
      <c r="E105" s="46"/>
      <c r="F105" s="25"/>
      <c r="G105" s="89"/>
      <c r="I105" s="87">
        <v>3</v>
      </c>
    </row>
    <row r="106" spans="1:9" ht="12.75" customHeight="1">
      <c r="A106" s="27" t="s">
        <v>138</v>
      </c>
      <c r="B106" s="90" t="s">
        <v>139</v>
      </c>
      <c r="C106" s="90"/>
      <c r="D106" s="91"/>
      <c r="E106" s="46"/>
      <c r="F106" s="25"/>
      <c r="G106" s="92"/>
      <c r="H106" s="93"/>
      <c r="I106" s="87">
        <v>4</v>
      </c>
    </row>
    <row r="107" spans="1:9" ht="12.75" customHeight="1">
      <c r="A107" s="27"/>
      <c r="B107" s="43" t="s">
        <v>140</v>
      </c>
      <c r="C107" s="43"/>
      <c r="D107" s="88">
        <v>0.006500000000000001</v>
      </c>
      <c r="E107" s="46">
        <f>((E117+E118+E119+E120+E121+E103+E104)/0.9435)*D107</f>
        <v>0</v>
      </c>
      <c r="F107" s="25"/>
      <c r="I107" s="87">
        <f>I104+I105+I106</f>
        <v>7.65</v>
      </c>
    </row>
    <row r="108" spans="1:9" ht="12.75" customHeight="1">
      <c r="A108" s="27"/>
      <c r="B108" s="43" t="s">
        <v>141</v>
      </c>
      <c r="C108" s="43"/>
      <c r="D108" s="88">
        <v>0.03</v>
      </c>
      <c r="E108" s="46">
        <f>((E117+E118+E119+E120+E121+E103+E104)/0.9435)*D108</f>
        <v>0</v>
      </c>
      <c r="F108" s="25"/>
      <c r="I108" s="87">
        <f>1-(I107/100)</f>
        <v>0.9235</v>
      </c>
    </row>
    <row r="109" spans="1:9" ht="12.75" customHeight="1">
      <c r="A109" s="27" t="s">
        <v>142</v>
      </c>
      <c r="B109" s="43" t="s">
        <v>143</v>
      </c>
      <c r="C109" s="43"/>
      <c r="D109" s="88"/>
      <c r="E109" s="46"/>
      <c r="F109" s="25"/>
      <c r="I109" s="87"/>
    </row>
    <row r="110" spans="1:9" ht="12.75" customHeight="1">
      <c r="A110" s="27" t="s">
        <v>144</v>
      </c>
      <c r="B110" s="43" t="s">
        <v>145</v>
      </c>
      <c r="C110" s="43"/>
      <c r="D110" s="88"/>
      <c r="E110" s="46"/>
      <c r="F110" s="25"/>
      <c r="G110" s="89"/>
      <c r="I110" s="87"/>
    </row>
    <row r="111" spans="1:6" ht="12.75" customHeight="1">
      <c r="A111" s="27"/>
      <c r="B111" s="43" t="s">
        <v>146</v>
      </c>
      <c r="C111" s="43"/>
      <c r="D111" s="88">
        <v>0.05</v>
      </c>
      <c r="E111" s="46">
        <f>((E117+E118+E119+E120+E121+E103+E104)/0.9435)*D111</f>
        <v>0</v>
      </c>
      <c r="F111" s="25"/>
    </row>
    <row r="112" spans="1:7" ht="12.75" customHeight="1">
      <c r="A112" s="27" t="s">
        <v>147</v>
      </c>
      <c r="B112" s="43" t="s">
        <v>148</v>
      </c>
      <c r="C112" s="43"/>
      <c r="D112" s="88"/>
      <c r="E112" s="46"/>
      <c r="F112" s="25"/>
      <c r="G112" s="89"/>
    </row>
    <row r="113" spans="1:6" ht="30" customHeight="1">
      <c r="A113" s="33" t="s">
        <v>149</v>
      </c>
      <c r="B113" s="33"/>
      <c r="C113" s="33"/>
      <c r="D113" s="69">
        <f>SUM(D103:D105)</f>
        <v>0.38649999999999995</v>
      </c>
      <c r="E113" s="94">
        <f>E111+E108+E107+E104+E103</f>
        <v>0</v>
      </c>
      <c r="F113" s="25"/>
    </row>
    <row r="114" spans="1:8" ht="12.75" customHeight="1">
      <c r="A114" s="51"/>
      <c r="B114" s="52"/>
      <c r="C114" s="52"/>
      <c r="D114" s="95"/>
      <c r="E114" s="96"/>
      <c r="F114" s="25"/>
      <c r="H114" s="89"/>
    </row>
    <row r="115" spans="1:6" ht="15.75" customHeight="1">
      <c r="A115" s="64" t="s">
        <v>150</v>
      </c>
      <c r="B115" s="64"/>
      <c r="C115" s="64"/>
      <c r="D115" s="64"/>
      <c r="E115" s="64"/>
      <c r="F115" s="25"/>
    </row>
    <row r="116" spans="1:6" ht="13.5" customHeight="1">
      <c r="A116" s="33" t="s">
        <v>151</v>
      </c>
      <c r="B116" s="33"/>
      <c r="C116" s="33"/>
      <c r="D116" s="33"/>
      <c r="E116" s="34" t="s">
        <v>39</v>
      </c>
      <c r="F116" s="25"/>
    </row>
    <row r="117" spans="1:6" ht="12.75" customHeight="1">
      <c r="A117" s="77" t="s">
        <v>15</v>
      </c>
      <c r="B117" s="43">
        <f>A20</f>
        <v>0</v>
      </c>
      <c r="C117" s="43"/>
      <c r="D117" s="43"/>
      <c r="E117" s="46">
        <f>E29</f>
        <v>0</v>
      </c>
      <c r="F117" s="25"/>
    </row>
    <row r="118" spans="1:6" ht="12.75" customHeight="1">
      <c r="A118" s="77" t="s">
        <v>17</v>
      </c>
      <c r="B118" s="43">
        <f>A32</f>
        <v>0</v>
      </c>
      <c r="C118" s="43"/>
      <c r="D118" s="43"/>
      <c r="E118" s="46">
        <f>E58</f>
        <v>0</v>
      </c>
      <c r="F118" s="25"/>
    </row>
    <row r="119" spans="1:6" ht="12.75" customHeight="1">
      <c r="A119" s="77" t="s">
        <v>20</v>
      </c>
      <c r="B119" s="43">
        <f>A60</f>
        <v>0</v>
      </c>
      <c r="C119" s="43"/>
      <c r="D119" s="43"/>
      <c r="E119" s="46">
        <f>E75</f>
        <v>0</v>
      </c>
      <c r="F119" s="25"/>
    </row>
    <row r="120" spans="1:6" ht="12.75" customHeight="1">
      <c r="A120" s="77" t="s">
        <v>22</v>
      </c>
      <c r="B120" s="43">
        <f>A77</f>
        <v>0</v>
      </c>
      <c r="C120" s="43"/>
      <c r="D120" s="43"/>
      <c r="E120" s="46">
        <f>E92</f>
        <v>0</v>
      </c>
      <c r="F120" s="25"/>
    </row>
    <row r="121" spans="1:6" ht="12.75" customHeight="1">
      <c r="A121" s="77" t="s">
        <v>45</v>
      </c>
      <c r="B121" s="43">
        <f>A94</f>
        <v>0</v>
      </c>
      <c r="C121" s="43"/>
      <c r="D121" s="43"/>
      <c r="E121" s="46">
        <f>E99</f>
        <v>0</v>
      </c>
      <c r="F121" s="25"/>
    </row>
    <row r="122" spans="1:6" ht="12.75" customHeight="1">
      <c r="A122" s="77"/>
      <c r="B122" s="33" t="s">
        <v>152</v>
      </c>
      <c r="C122" s="33"/>
      <c r="D122" s="33"/>
      <c r="E122" s="46">
        <f>E121+E120+E119+E118+E117</f>
        <v>0</v>
      </c>
      <c r="F122" s="25"/>
    </row>
    <row r="123" spans="1:6" ht="12.75" customHeight="1">
      <c r="A123" s="77" t="s">
        <v>60</v>
      </c>
      <c r="B123" s="43">
        <f>A101</f>
        <v>0</v>
      </c>
      <c r="C123" s="43"/>
      <c r="D123" s="43"/>
      <c r="E123" s="46">
        <f>E113</f>
        <v>0</v>
      </c>
      <c r="F123" s="25"/>
    </row>
    <row r="124" spans="1:6" ht="12.75" customHeight="1">
      <c r="A124" s="27" t="s">
        <v>153</v>
      </c>
      <c r="B124" s="27"/>
      <c r="C124" s="27"/>
      <c r="D124" s="27"/>
      <c r="E124" s="63">
        <f>E123+E122</f>
        <v>0</v>
      </c>
      <c r="F124" s="25"/>
    </row>
    <row r="125" spans="1:6" ht="12.75" customHeight="1">
      <c r="A125" s="27" t="s">
        <v>154</v>
      </c>
      <c r="B125" s="27"/>
      <c r="C125" s="27"/>
      <c r="D125" s="27"/>
      <c r="E125" s="63">
        <f>E124*1</f>
        <v>0</v>
      </c>
      <c r="F125" s="25"/>
    </row>
  </sheetData>
  <sheetProtection selectLockedCells="1" selectUnlockedCells="1"/>
  <mergeCells count="134">
    <mergeCell ref="A1:E1"/>
    <mergeCell ref="A2:E2"/>
    <mergeCell ref="B3:C3"/>
    <mergeCell ref="D3:E3"/>
    <mergeCell ref="B4:C4"/>
    <mergeCell ref="D4:E4"/>
    <mergeCell ref="B5:C5"/>
    <mergeCell ref="D5:E5"/>
    <mergeCell ref="B6:C6"/>
    <mergeCell ref="D6:E6"/>
    <mergeCell ref="A7:E7"/>
    <mergeCell ref="A8:E8"/>
    <mergeCell ref="A9:B9"/>
    <mergeCell ref="D9:E9"/>
    <mergeCell ref="A10:B10"/>
    <mergeCell ref="D10:E10"/>
    <mergeCell ref="A11:E11"/>
    <mergeCell ref="A12:E12"/>
    <mergeCell ref="A13:E13"/>
    <mergeCell ref="B14:C14"/>
    <mergeCell ref="D14:E14"/>
    <mergeCell ref="B15:C15"/>
    <mergeCell ref="D15:E15"/>
    <mergeCell ref="B16:C16"/>
    <mergeCell ref="D16:E16"/>
    <mergeCell ref="B17:C17"/>
    <mergeCell ref="D17:E17"/>
    <mergeCell ref="B18:C18"/>
    <mergeCell ref="D18:E18"/>
    <mergeCell ref="A19:E19"/>
    <mergeCell ref="A20:D20"/>
    <mergeCell ref="A21:E21"/>
    <mergeCell ref="B22:D22"/>
    <mergeCell ref="G22:L22"/>
    <mergeCell ref="B23:D23"/>
    <mergeCell ref="B24:D24"/>
    <mergeCell ref="B25:D25"/>
    <mergeCell ref="B26:D26"/>
    <mergeCell ref="B27:D27"/>
    <mergeCell ref="A28:D28"/>
    <mergeCell ref="A29:D29"/>
    <mergeCell ref="A31:E31"/>
    <mergeCell ref="A32:D32"/>
    <mergeCell ref="A33:E33"/>
    <mergeCell ref="B34:D34"/>
    <mergeCell ref="B35:D35"/>
    <mergeCell ref="B36:D36"/>
    <mergeCell ref="A37:E37"/>
    <mergeCell ref="B38:D38"/>
    <mergeCell ref="B39:C39"/>
    <mergeCell ref="B40:C40"/>
    <mergeCell ref="B41:C41"/>
    <mergeCell ref="B42:C42"/>
    <mergeCell ref="B43:C43"/>
    <mergeCell ref="B44:C44"/>
    <mergeCell ref="B45:C45"/>
    <mergeCell ref="B46:C46"/>
    <mergeCell ref="B47:C47"/>
    <mergeCell ref="B48:D48"/>
    <mergeCell ref="B49:D49"/>
    <mergeCell ref="B50:D50"/>
    <mergeCell ref="B51:D51"/>
    <mergeCell ref="B52:D52"/>
    <mergeCell ref="B53:D53"/>
    <mergeCell ref="B54:D54"/>
    <mergeCell ref="B55:D55"/>
    <mergeCell ref="B56:D56"/>
    <mergeCell ref="B57:D57"/>
    <mergeCell ref="A58:D58"/>
    <mergeCell ref="A59:E59"/>
    <mergeCell ref="A60:D60"/>
    <mergeCell ref="A61:E61"/>
    <mergeCell ref="B62:D62"/>
    <mergeCell ref="B63:D63"/>
    <mergeCell ref="B64:C64"/>
    <mergeCell ref="B65:D65"/>
    <mergeCell ref="A66:E66"/>
    <mergeCell ref="B67:D67"/>
    <mergeCell ref="B68:D68"/>
    <mergeCell ref="B69:C69"/>
    <mergeCell ref="B70:D70"/>
    <mergeCell ref="A71:E71"/>
    <mergeCell ref="B72:D72"/>
    <mergeCell ref="B73:C73"/>
    <mergeCell ref="B74:D74"/>
    <mergeCell ref="A75:D75"/>
    <mergeCell ref="A76:E76"/>
    <mergeCell ref="A77:D77"/>
    <mergeCell ref="B78:C78"/>
    <mergeCell ref="B79:C79"/>
    <mergeCell ref="B80:C80"/>
    <mergeCell ref="B81:C81"/>
    <mergeCell ref="B82:C82"/>
    <mergeCell ref="B83:C83"/>
    <mergeCell ref="B84:C84"/>
    <mergeCell ref="B85:C85"/>
    <mergeCell ref="B86:C86"/>
    <mergeCell ref="B87:C87"/>
    <mergeCell ref="B88:C88"/>
    <mergeCell ref="B89:C89"/>
    <mergeCell ref="B90:C90"/>
    <mergeCell ref="B91:D91"/>
    <mergeCell ref="A92:D92"/>
    <mergeCell ref="A93:E93"/>
    <mergeCell ref="A94:E94"/>
    <mergeCell ref="B95:D95"/>
    <mergeCell ref="B96:D96"/>
    <mergeCell ref="B97:D97"/>
    <mergeCell ref="B98:D98"/>
    <mergeCell ref="A99:D99"/>
    <mergeCell ref="A100:E100"/>
    <mergeCell ref="A101:E101"/>
    <mergeCell ref="B102:C102"/>
    <mergeCell ref="B103:C103"/>
    <mergeCell ref="B104:C104"/>
    <mergeCell ref="B105:C105"/>
    <mergeCell ref="B106:C106"/>
    <mergeCell ref="B107:C107"/>
    <mergeCell ref="B108:C108"/>
    <mergeCell ref="B109:C109"/>
    <mergeCell ref="B110:C110"/>
    <mergeCell ref="B112:C112"/>
    <mergeCell ref="A113:C113"/>
    <mergeCell ref="A115:E115"/>
    <mergeCell ref="A116:D116"/>
    <mergeCell ref="B117:D117"/>
    <mergeCell ref="B118:D118"/>
    <mergeCell ref="B119:D119"/>
    <mergeCell ref="B120:D120"/>
    <mergeCell ref="B121:D121"/>
    <mergeCell ref="B122:D122"/>
    <mergeCell ref="B123:D123"/>
    <mergeCell ref="A124:D124"/>
    <mergeCell ref="A125:D125"/>
  </mergeCells>
  <printOptions/>
  <pageMargins left="0.7875" right="0.7875" top="1.0527777777777778" bottom="1.0527777777777778" header="0.7875" footer="0.7875"/>
  <pageSetup horizontalDpi="300" verticalDpi="300" orientation="portrait" paperSize="9" scale="78"/>
  <headerFooter alignWithMargins="0">
    <oddHeader>&amp;C&amp;"Times New Roman,Normal"&amp;12&amp;A</oddHeader>
    <oddFooter>&amp;C&amp;"Times New Roman,Normal"&amp;12Página &amp;P</oddFooter>
  </headerFooter>
  <rowBreaks count="2" manualBreakCount="2">
    <brk id="59" max="255" man="1"/>
    <brk id="100" max="255" man="1"/>
  </rowBreaks>
  <legacyDrawing r:id="rId2"/>
</worksheet>
</file>

<file path=xl/worksheets/sheet6.xml><?xml version="1.0" encoding="utf-8"?>
<worksheet xmlns="http://schemas.openxmlformats.org/spreadsheetml/2006/main" xmlns:r="http://schemas.openxmlformats.org/officeDocument/2006/relationships">
  <dimension ref="A1:L58"/>
  <sheetViews>
    <sheetView view="pageBreakPreview" zoomScaleSheetLayoutView="100" workbookViewId="0" topLeftCell="A28">
      <selection activeCell="I47" sqref="I47"/>
    </sheetView>
  </sheetViews>
  <sheetFormatPr defaultColWidth="9.140625" defaultRowHeight="12.75"/>
  <cols>
    <col min="1" max="1" width="5.28125" style="0" customWidth="1"/>
    <col min="3" max="3" width="12.421875" style="0" customWidth="1"/>
    <col min="5" max="5" width="16.8515625" style="0" customWidth="1"/>
    <col min="6" max="6" width="16.7109375" style="0" customWidth="1"/>
  </cols>
  <sheetData>
    <row r="1" spans="1:6" ht="15.75">
      <c r="A1" s="98" t="s">
        <v>158</v>
      </c>
      <c r="B1" s="98"/>
      <c r="C1" s="98"/>
      <c r="D1" s="98"/>
      <c r="E1" s="98"/>
      <c r="F1" s="98"/>
    </row>
    <row r="2" spans="1:6" ht="12.75">
      <c r="A2" s="99" t="s">
        <v>159</v>
      </c>
      <c r="B2" s="100" t="s">
        <v>160</v>
      </c>
      <c r="C2" s="100"/>
      <c r="D2" s="99" t="s">
        <v>161</v>
      </c>
      <c r="E2" s="99" t="s">
        <v>162</v>
      </c>
      <c r="F2" s="99" t="s">
        <v>163</v>
      </c>
    </row>
    <row r="3" spans="1:6" ht="14.25" customHeight="1">
      <c r="A3" s="101" t="s">
        <v>15</v>
      </c>
      <c r="B3" s="102" t="s">
        <v>164</v>
      </c>
      <c r="C3" s="102"/>
      <c r="D3" s="103">
        <v>3</v>
      </c>
      <c r="E3" s="104"/>
      <c r="F3" s="104"/>
    </row>
    <row r="4" spans="1:6" ht="14.25" customHeight="1">
      <c r="A4" s="101" t="s">
        <v>17</v>
      </c>
      <c r="B4" s="102" t="s">
        <v>165</v>
      </c>
      <c r="C4" s="102"/>
      <c r="D4" s="103">
        <v>2</v>
      </c>
      <c r="E4" s="104"/>
      <c r="F4" s="104"/>
    </row>
    <row r="5" spans="1:6" ht="14.25" customHeight="1">
      <c r="A5" s="101" t="s">
        <v>20</v>
      </c>
      <c r="B5" s="102" t="s">
        <v>166</v>
      </c>
      <c r="C5" s="102"/>
      <c r="D5" s="103">
        <v>1</v>
      </c>
      <c r="E5" s="104"/>
      <c r="F5" s="104"/>
    </row>
    <row r="6" spans="1:6" ht="13.5">
      <c r="A6" s="105" t="s">
        <v>163</v>
      </c>
      <c r="B6" s="105"/>
      <c r="C6" s="105"/>
      <c r="D6" s="105"/>
      <c r="E6" s="105"/>
      <c r="F6" s="106">
        <f>F5+F4+F3</f>
        <v>0</v>
      </c>
    </row>
    <row r="7" spans="1:6" ht="13.5">
      <c r="A7" s="107" t="s">
        <v>167</v>
      </c>
      <c r="B7" s="107"/>
      <c r="C7" s="107"/>
      <c r="D7" s="107"/>
      <c r="E7" s="107"/>
      <c r="F7" s="108">
        <f>F6/6</f>
        <v>0</v>
      </c>
    </row>
    <row r="9" spans="1:6" ht="15.75">
      <c r="A9" s="98" t="s">
        <v>168</v>
      </c>
      <c r="B9" s="98"/>
      <c r="C9" s="98"/>
      <c r="D9" s="98"/>
      <c r="E9" s="98"/>
      <c r="F9" s="98"/>
    </row>
    <row r="10" spans="1:6" ht="12.75">
      <c r="A10" s="99" t="s">
        <v>159</v>
      </c>
      <c r="B10" s="100" t="s">
        <v>160</v>
      </c>
      <c r="C10" s="100"/>
      <c r="D10" s="99" t="s">
        <v>161</v>
      </c>
      <c r="E10" s="99" t="s">
        <v>162</v>
      </c>
      <c r="F10" s="99" t="s">
        <v>163</v>
      </c>
    </row>
    <row r="11" spans="1:6" ht="14.25" customHeight="1">
      <c r="A11" s="101" t="s">
        <v>15</v>
      </c>
      <c r="B11" s="102" t="s">
        <v>164</v>
      </c>
      <c r="C11" s="102"/>
      <c r="D11" s="103">
        <v>3</v>
      </c>
      <c r="E11" s="104"/>
      <c r="F11" s="104"/>
    </row>
    <row r="12" spans="1:6" ht="12.75" customHeight="1">
      <c r="A12" s="101" t="s">
        <v>17</v>
      </c>
      <c r="B12" s="102" t="s">
        <v>165</v>
      </c>
      <c r="C12" s="102"/>
      <c r="D12" s="103">
        <v>2</v>
      </c>
      <c r="E12" s="104"/>
      <c r="F12" s="104"/>
    </row>
    <row r="13" spans="1:6" ht="14.25" customHeight="1">
      <c r="A13" s="101" t="s">
        <v>20</v>
      </c>
      <c r="B13" s="102" t="s">
        <v>166</v>
      </c>
      <c r="C13" s="102"/>
      <c r="D13" s="103">
        <v>1</v>
      </c>
      <c r="E13" s="104"/>
      <c r="F13" s="104"/>
    </row>
    <row r="14" spans="1:6" ht="13.5">
      <c r="A14" s="105" t="s">
        <v>163</v>
      </c>
      <c r="B14" s="105"/>
      <c r="C14" s="105"/>
      <c r="D14" s="105"/>
      <c r="E14" s="105"/>
      <c r="F14" s="106">
        <f>F13+F12+F11</f>
        <v>0</v>
      </c>
    </row>
    <row r="15" spans="1:6" ht="13.5">
      <c r="A15" s="107" t="s">
        <v>167</v>
      </c>
      <c r="B15" s="107"/>
      <c r="C15" s="107"/>
      <c r="D15" s="107"/>
      <c r="E15" s="107"/>
      <c r="F15" s="108">
        <f>F14/6</f>
        <v>0</v>
      </c>
    </row>
    <row r="18" spans="1:6" ht="15.75">
      <c r="A18" s="98" t="s">
        <v>169</v>
      </c>
      <c r="B18" s="98"/>
      <c r="C18" s="98"/>
      <c r="D18" s="98"/>
      <c r="E18" s="98"/>
      <c r="F18" s="98"/>
    </row>
    <row r="19" spans="1:6" ht="14.25" customHeight="1">
      <c r="A19" s="102" t="s">
        <v>170</v>
      </c>
      <c r="B19" s="102"/>
      <c r="C19" s="102"/>
      <c r="D19" s="102"/>
      <c r="E19" s="104"/>
      <c r="F19" s="104"/>
    </row>
    <row r="20" spans="1:6" ht="14.25" customHeight="1">
      <c r="A20" s="102" t="s">
        <v>171</v>
      </c>
      <c r="B20" s="102"/>
      <c r="C20" s="102"/>
      <c r="D20" s="102"/>
      <c r="E20" s="104"/>
      <c r="F20" s="104"/>
    </row>
    <row r="21" spans="1:6" ht="13.5">
      <c r="A21" s="105" t="s">
        <v>163</v>
      </c>
      <c r="B21" s="105"/>
      <c r="C21" s="105"/>
      <c r="D21" s="105"/>
      <c r="E21" s="105"/>
      <c r="F21" s="106">
        <f>E20+E19</f>
        <v>0</v>
      </c>
    </row>
    <row r="22" spans="1:6" ht="13.5">
      <c r="A22" s="107" t="s">
        <v>167</v>
      </c>
      <c r="B22" s="107"/>
      <c r="C22" s="107"/>
      <c r="D22" s="107"/>
      <c r="E22" s="107"/>
      <c r="F22" s="108">
        <f>F21/12</f>
        <v>0</v>
      </c>
    </row>
    <row r="25" spans="1:6" ht="13.5">
      <c r="A25" s="109" t="s">
        <v>172</v>
      </c>
      <c r="B25" s="109"/>
      <c r="C25" s="109"/>
      <c r="D25" s="109"/>
      <c r="E25" s="109"/>
      <c r="F25" s="110">
        <v>15</v>
      </c>
    </row>
    <row r="26" spans="1:6" ht="13.5">
      <c r="A26" s="107" t="s">
        <v>167</v>
      </c>
      <c r="B26" s="107"/>
      <c r="C26" s="107"/>
      <c r="D26" s="107"/>
      <c r="E26" s="107"/>
      <c r="F26" s="108">
        <f>F25/12</f>
        <v>1.25</v>
      </c>
    </row>
    <row r="27" ht="12.75">
      <c r="L27" s="111"/>
    </row>
    <row r="29" spans="1:6" ht="15.75">
      <c r="A29" s="112" t="s">
        <v>125</v>
      </c>
      <c r="B29" s="112"/>
      <c r="C29" s="112"/>
      <c r="D29" s="112"/>
      <c r="E29" s="112"/>
      <c r="F29" s="112"/>
    </row>
    <row r="30" spans="1:6" s="114" customFormat="1" ht="12.75">
      <c r="A30" s="113" t="s">
        <v>160</v>
      </c>
      <c r="B30" s="113"/>
      <c r="C30" s="113"/>
      <c r="D30" s="99" t="s">
        <v>161</v>
      </c>
      <c r="E30" s="99" t="s">
        <v>162</v>
      </c>
      <c r="F30" s="99" t="s">
        <v>163</v>
      </c>
    </row>
    <row r="31" spans="1:6" ht="12.75" customHeight="1">
      <c r="A31" s="115" t="s">
        <v>173</v>
      </c>
      <c r="B31" s="115"/>
      <c r="C31" s="115"/>
      <c r="D31" s="116">
        <v>6</v>
      </c>
      <c r="E31" s="117"/>
      <c r="F31" s="118"/>
    </row>
    <row r="32" spans="1:6" ht="12.75" customHeight="1">
      <c r="A32" s="115" t="s">
        <v>174</v>
      </c>
      <c r="B32" s="115"/>
      <c r="C32" s="115"/>
      <c r="D32" s="116">
        <v>12</v>
      </c>
      <c r="E32" s="117"/>
      <c r="F32" s="118"/>
    </row>
    <row r="33" spans="1:6" ht="13.5">
      <c r="A33" s="105" t="s">
        <v>163</v>
      </c>
      <c r="B33" s="105"/>
      <c r="C33" s="105"/>
      <c r="D33" s="105"/>
      <c r="E33" s="105"/>
      <c r="F33" s="106">
        <f>F32+F31</f>
        <v>0</v>
      </c>
    </row>
    <row r="34" spans="1:6" ht="13.5">
      <c r="A34" s="107" t="s">
        <v>167</v>
      </c>
      <c r="B34" s="107"/>
      <c r="C34" s="107"/>
      <c r="D34" s="107"/>
      <c r="E34" s="107"/>
      <c r="F34" s="108">
        <f>F33/12</f>
        <v>0</v>
      </c>
    </row>
    <row r="37" ht="13.5"/>
    <row r="38" spans="1:12" ht="13.5">
      <c r="A38" s="119" t="s">
        <v>175</v>
      </c>
      <c r="B38" s="119"/>
      <c r="C38" s="119"/>
      <c r="D38" s="119"/>
      <c r="E38" s="119"/>
      <c r="F38" s="119"/>
      <c r="G38" s="119"/>
      <c r="H38" s="119"/>
      <c r="I38" s="119"/>
      <c r="J38" s="119"/>
      <c r="K38" s="119"/>
      <c r="L38" s="119"/>
    </row>
    <row r="40" spans="1:3" ht="15.75">
      <c r="A40" s="120" t="s">
        <v>176</v>
      </c>
      <c r="B40" s="120"/>
      <c r="C40" s="120"/>
    </row>
    <row r="41" ht="15.75">
      <c r="A41" s="121"/>
    </row>
    <row r="42" spans="1:12" ht="52.5" customHeight="1">
      <c r="A42" s="122" t="s">
        <v>177</v>
      </c>
      <c r="B42" s="122"/>
      <c r="C42" s="122"/>
      <c r="D42" s="122"/>
      <c r="E42" s="122"/>
      <c r="F42" s="122"/>
      <c r="G42" s="122"/>
      <c r="H42" s="122"/>
      <c r="I42" s="122"/>
      <c r="J42" s="122"/>
      <c r="K42" s="122"/>
      <c r="L42" s="122"/>
    </row>
    <row r="43" ht="15.75">
      <c r="A43" s="121"/>
    </row>
    <row r="44" spans="1:12" ht="15">
      <c r="A44" s="123" t="s">
        <v>178</v>
      </c>
      <c r="B44" s="123"/>
      <c r="C44" s="123"/>
      <c r="D44" s="123"/>
      <c r="E44" s="123"/>
      <c r="F44" s="123"/>
      <c r="G44" s="123"/>
      <c r="H44" s="123"/>
      <c r="I44" s="123"/>
      <c r="J44" s="123"/>
      <c r="K44" s="123"/>
      <c r="L44" s="123"/>
    </row>
    <row r="45" spans="1:12" ht="12.75">
      <c r="A45" s="124" t="s">
        <v>179</v>
      </c>
      <c r="B45" s="124"/>
      <c r="C45" s="124"/>
      <c r="D45" s="124"/>
      <c r="E45" s="124"/>
      <c r="F45" s="124"/>
      <c r="G45" s="124"/>
      <c r="H45" s="124"/>
      <c r="I45" s="124"/>
      <c r="J45" s="124"/>
      <c r="K45" s="124"/>
      <c r="L45" s="124"/>
    </row>
    <row r="46" ht="12.75">
      <c r="A46" s="125"/>
    </row>
    <row r="47" ht="15.75">
      <c r="A47" s="126" t="s">
        <v>180</v>
      </c>
    </row>
    <row r="48" ht="12.75">
      <c r="A48" s="125"/>
    </row>
    <row r="49" ht="15.75">
      <c r="A49" s="127" t="s">
        <v>181</v>
      </c>
    </row>
    <row r="50" ht="12.75">
      <c r="A50" s="125"/>
    </row>
    <row r="51" spans="1:12" ht="16.5">
      <c r="A51" s="120" t="s">
        <v>182</v>
      </c>
      <c r="B51" s="120"/>
      <c r="C51" s="120"/>
      <c r="D51" s="120"/>
      <c r="E51" s="120"/>
      <c r="F51" s="120"/>
      <c r="G51" s="120"/>
      <c r="H51" s="120"/>
      <c r="I51" s="120"/>
      <c r="J51" s="120"/>
      <c r="K51" s="120"/>
      <c r="L51" s="120"/>
    </row>
    <row r="52" ht="12.75">
      <c r="A52" s="125"/>
    </row>
    <row r="53" spans="1:12" ht="15.75">
      <c r="A53" s="120" t="s">
        <v>183</v>
      </c>
      <c r="B53" s="120"/>
      <c r="C53" s="120"/>
      <c r="D53" s="120"/>
      <c r="E53" s="120"/>
      <c r="F53" s="120"/>
      <c r="G53" s="120"/>
      <c r="H53" s="120"/>
      <c r="I53" s="120"/>
      <c r="J53" s="120"/>
      <c r="K53" s="120"/>
      <c r="L53" s="120"/>
    </row>
    <row r="54" ht="15.75">
      <c r="A54" s="121"/>
    </row>
    <row r="55" spans="1:12" ht="15.75">
      <c r="A55" s="120" t="s">
        <v>184</v>
      </c>
      <c r="B55" s="120"/>
      <c r="C55" s="120"/>
      <c r="D55" s="120"/>
      <c r="E55" s="120"/>
      <c r="F55" s="120"/>
      <c r="G55" s="120"/>
      <c r="H55" s="120"/>
      <c r="I55" s="120"/>
      <c r="J55" s="120"/>
      <c r="K55" s="120"/>
      <c r="L55" s="120"/>
    </row>
    <row r="56" spans="1:3" ht="15.75">
      <c r="A56" s="128" t="s">
        <v>185</v>
      </c>
      <c r="B56" s="128"/>
      <c r="C56" s="128"/>
    </row>
    <row r="57" ht="13.5"/>
    <row r="58" spans="1:12" ht="14.25">
      <c r="A58" s="129" t="s">
        <v>186</v>
      </c>
      <c r="B58" s="129"/>
      <c r="C58" s="129"/>
      <c r="D58" s="130"/>
      <c r="E58" s="130"/>
      <c r="F58" s="131"/>
      <c r="G58" s="131"/>
      <c r="H58" s="131"/>
      <c r="I58" s="131"/>
      <c r="J58" s="131"/>
      <c r="K58" s="131"/>
      <c r="L58" s="131"/>
    </row>
  </sheetData>
  <sheetProtection selectLockedCells="1" selectUnlockedCells="1"/>
  <mergeCells count="40">
    <mergeCell ref="A1:F1"/>
    <mergeCell ref="B2:C2"/>
    <mergeCell ref="B3:C3"/>
    <mergeCell ref="B4:C4"/>
    <mergeCell ref="B5:C5"/>
    <mergeCell ref="A6:E6"/>
    <mergeCell ref="A7:E7"/>
    <mergeCell ref="A9:F9"/>
    <mergeCell ref="B10:C10"/>
    <mergeCell ref="B11:C11"/>
    <mergeCell ref="B12:C12"/>
    <mergeCell ref="B13:C13"/>
    <mergeCell ref="A14:E14"/>
    <mergeCell ref="A15:E15"/>
    <mergeCell ref="A18:F18"/>
    <mergeCell ref="A19:D19"/>
    <mergeCell ref="E19:F19"/>
    <mergeCell ref="A20:D20"/>
    <mergeCell ref="E20:F20"/>
    <mergeCell ref="A21:E21"/>
    <mergeCell ref="A22:E22"/>
    <mergeCell ref="A25:E25"/>
    <mergeCell ref="A26:E26"/>
    <mergeCell ref="A29:F29"/>
    <mergeCell ref="A30:C30"/>
    <mergeCell ref="A31:C31"/>
    <mergeCell ref="A32:C32"/>
    <mergeCell ref="A33:E33"/>
    <mergeCell ref="A34:E34"/>
    <mergeCell ref="A38:L38"/>
    <mergeCell ref="A40:C40"/>
    <mergeCell ref="A42:L42"/>
    <mergeCell ref="A44:L44"/>
    <mergeCell ref="A45:L45"/>
    <mergeCell ref="A51:L51"/>
    <mergeCell ref="A53:L53"/>
    <mergeCell ref="A55:L55"/>
    <mergeCell ref="A56:C56"/>
    <mergeCell ref="A58:C58"/>
    <mergeCell ref="D58:E58"/>
  </mergeCells>
  <printOptions/>
  <pageMargins left="0.5118055555555555" right="0.5118055555555555" top="0.7875" bottom="0.7875" header="0.5118055555555555" footer="0.5118055555555555"/>
  <pageSetup horizontalDpi="300" verticalDpi="300" orientation="portrait" paperSize="9" scale="75"/>
</worksheet>
</file>

<file path=xl/worksheets/sheet7.xml><?xml version="1.0" encoding="utf-8"?>
<worksheet xmlns="http://schemas.openxmlformats.org/spreadsheetml/2006/main" xmlns:r="http://schemas.openxmlformats.org/officeDocument/2006/relationships">
  <dimension ref="A1:J63"/>
  <sheetViews>
    <sheetView tabSelected="1" view="pageBreakPreview" zoomScaleSheetLayoutView="100" workbookViewId="0" topLeftCell="A31">
      <selection activeCell="A34" sqref="A34"/>
    </sheetView>
  </sheetViews>
  <sheetFormatPr defaultColWidth="9.140625" defaultRowHeight="12.75"/>
  <cols>
    <col min="1" max="1" width="7.57421875" style="0" customWidth="1"/>
    <col min="2" max="2" width="76.28125" style="0" customWidth="1"/>
    <col min="3" max="3" width="14.28125" style="0" customWidth="1"/>
    <col min="4" max="4" width="8.00390625" style="0" customWidth="1"/>
    <col min="5" max="5" width="14.00390625" style="0" customWidth="1"/>
    <col min="6" max="6" width="13.140625" style="0" customWidth="1"/>
  </cols>
  <sheetData>
    <row r="1" spans="1:7" ht="14.25">
      <c r="A1" s="132" t="s">
        <v>159</v>
      </c>
      <c r="B1" s="132" t="s">
        <v>160</v>
      </c>
      <c r="C1" s="132" t="s">
        <v>187</v>
      </c>
      <c r="D1" s="132" t="s">
        <v>188</v>
      </c>
      <c r="E1" s="133" t="s">
        <v>189</v>
      </c>
      <c r="F1" s="134" t="s">
        <v>190</v>
      </c>
      <c r="G1" s="135"/>
    </row>
    <row r="2" spans="1:7" ht="14.25">
      <c r="A2" s="132"/>
      <c r="B2" s="132" t="s">
        <v>191</v>
      </c>
      <c r="C2" s="132"/>
      <c r="D2" s="132"/>
      <c r="E2" s="133"/>
      <c r="F2" s="134"/>
      <c r="G2" s="135"/>
    </row>
    <row r="3" spans="1:7" ht="14.25">
      <c r="A3" s="136">
        <v>1</v>
      </c>
      <c r="B3" s="137" t="s">
        <v>192</v>
      </c>
      <c r="C3" s="138" t="s">
        <v>193</v>
      </c>
      <c r="D3" s="138">
        <v>20</v>
      </c>
      <c r="E3" s="139"/>
      <c r="F3" s="139">
        <f aca="true" t="shared" si="0" ref="F3:F23">E3*D3</f>
        <v>0</v>
      </c>
      <c r="G3" s="135"/>
    </row>
    <row r="4" spans="1:7" ht="14.25">
      <c r="A4" s="136">
        <v>2</v>
      </c>
      <c r="B4" s="140" t="s">
        <v>194</v>
      </c>
      <c r="C4" s="141" t="s">
        <v>195</v>
      </c>
      <c r="D4" s="142">
        <v>20</v>
      </c>
      <c r="E4" s="143"/>
      <c r="F4" s="144">
        <f t="shared" si="0"/>
        <v>0</v>
      </c>
      <c r="G4" s="135"/>
    </row>
    <row r="5" spans="1:7" ht="14.25">
      <c r="A5" s="136">
        <v>3</v>
      </c>
      <c r="B5" s="137" t="s">
        <v>196</v>
      </c>
      <c r="C5" s="145" t="s">
        <v>197</v>
      </c>
      <c r="D5" s="138">
        <v>6</v>
      </c>
      <c r="E5" s="139"/>
      <c r="F5" s="144">
        <f t="shared" si="0"/>
        <v>0</v>
      </c>
      <c r="G5" s="135"/>
    </row>
    <row r="6" spans="1:7" ht="21.75">
      <c r="A6" s="136">
        <v>4</v>
      </c>
      <c r="B6" s="146" t="s">
        <v>198</v>
      </c>
      <c r="C6" s="141" t="s">
        <v>195</v>
      </c>
      <c r="D6" s="142">
        <v>2</v>
      </c>
      <c r="E6" s="143"/>
      <c r="F6" s="144">
        <f t="shared" si="0"/>
        <v>0</v>
      </c>
      <c r="G6" s="135"/>
    </row>
    <row r="7" spans="1:7" ht="21.75">
      <c r="A7" s="136">
        <v>5</v>
      </c>
      <c r="B7" s="137" t="s">
        <v>199</v>
      </c>
      <c r="C7" s="138" t="s">
        <v>200</v>
      </c>
      <c r="D7" s="138">
        <v>25</v>
      </c>
      <c r="E7" s="139"/>
      <c r="F7" s="144">
        <f t="shared" si="0"/>
        <v>0</v>
      </c>
      <c r="G7" s="135"/>
    </row>
    <row r="8" spans="1:7" ht="21.75">
      <c r="A8" s="136">
        <v>7</v>
      </c>
      <c r="B8" s="137" t="s">
        <v>201</v>
      </c>
      <c r="C8" s="138" t="s">
        <v>202</v>
      </c>
      <c r="D8" s="138">
        <v>20</v>
      </c>
      <c r="E8" s="139"/>
      <c r="F8" s="144">
        <f t="shared" si="0"/>
        <v>0</v>
      </c>
      <c r="G8" s="135"/>
    </row>
    <row r="9" spans="1:7" ht="21.75">
      <c r="A9" s="136">
        <v>8</v>
      </c>
      <c r="B9" s="137" t="s">
        <v>203</v>
      </c>
      <c r="C9" s="138" t="s">
        <v>204</v>
      </c>
      <c r="D9" s="138">
        <v>5</v>
      </c>
      <c r="E9" s="139"/>
      <c r="F9" s="144">
        <f t="shared" si="0"/>
        <v>0</v>
      </c>
      <c r="G9" s="135"/>
    </row>
    <row r="10" spans="1:7" ht="14.25">
      <c r="A10" s="136">
        <v>9</v>
      </c>
      <c r="B10" s="137" t="s">
        <v>205</v>
      </c>
      <c r="C10" s="138" t="s">
        <v>200</v>
      </c>
      <c r="D10" s="138">
        <v>25</v>
      </c>
      <c r="E10" s="139"/>
      <c r="F10" s="144">
        <f t="shared" si="0"/>
        <v>0</v>
      </c>
      <c r="G10" s="135"/>
    </row>
    <row r="11" spans="1:7" ht="14.25">
      <c r="A11" s="136">
        <v>10</v>
      </c>
      <c r="B11" s="137" t="s">
        <v>206</v>
      </c>
      <c r="C11" s="138" t="s">
        <v>197</v>
      </c>
      <c r="D11" s="138">
        <v>30</v>
      </c>
      <c r="E11" s="139"/>
      <c r="F11" s="144">
        <f t="shared" si="0"/>
        <v>0</v>
      </c>
      <c r="G11" s="135"/>
    </row>
    <row r="12" spans="1:7" ht="14.25">
      <c r="A12" s="136">
        <v>11</v>
      </c>
      <c r="B12" s="137" t="s">
        <v>207</v>
      </c>
      <c r="C12" s="138" t="s">
        <v>197</v>
      </c>
      <c r="D12" s="138">
        <v>30</v>
      </c>
      <c r="E12" s="139"/>
      <c r="F12" s="144">
        <f t="shared" si="0"/>
        <v>0</v>
      </c>
      <c r="G12" s="135"/>
    </row>
    <row r="13" spans="1:7" ht="60.75">
      <c r="A13" s="136">
        <v>12</v>
      </c>
      <c r="B13" s="137" t="s">
        <v>208</v>
      </c>
      <c r="C13" s="138" t="s">
        <v>202</v>
      </c>
      <c r="D13" s="138">
        <v>2</v>
      </c>
      <c r="E13" s="139"/>
      <c r="F13" s="144">
        <f t="shared" si="0"/>
        <v>0</v>
      </c>
      <c r="G13" s="135"/>
    </row>
    <row r="14" spans="1:7" ht="14.25">
      <c r="A14" s="136">
        <v>13</v>
      </c>
      <c r="B14" s="137" t="s">
        <v>209</v>
      </c>
      <c r="C14" s="138" t="s">
        <v>210</v>
      </c>
      <c r="D14" s="138">
        <v>10</v>
      </c>
      <c r="E14" s="139"/>
      <c r="F14" s="144">
        <f t="shared" si="0"/>
        <v>0</v>
      </c>
      <c r="G14" s="135"/>
    </row>
    <row r="15" spans="1:7" ht="21.75">
      <c r="A15" s="136">
        <v>14</v>
      </c>
      <c r="B15" s="147" t="s">
        <v>211</v>
      </c>
      <c r="C15" s="148" t="s">
        <v>202</v>
      </c>
      <c r="D15" s="148">
        <v>10</v>
      </c>
      <c r="E15" s="144"/>
      <c r="F15" s="144">
        <f t="shared" si="0"/>
        <v>0</v>
      </c>
      <c r="G15" s="135"/>
    </row>
    <row r="16" spans="1:7" ht="24">
      <c r="A16" s="136">
        <v>15</v>
      </c>
      <c r="B16" s="149" t="s">
        <v>212</v>
      </c>
      <c r="C16" s="150" t="s">
        <v>213</v>
      </c>
      <c r="D16" s="148">
        <v>200</v>
      </c>
      <c r="E16" s="144"/>
      <c r="F16" s="144">
        <f t="shared" si="0"/>
        <v>0</v>
      </c>
      <c r="G16" s="135"/>
    </row>
    <row r="17" spans="1:7" ht="21.75">
      <c r="A17" s="136">
        <v>16</v>
      </c>
      <c r="B17" s="147" t="s">
        <v>214</v>
      </c>
      <c r="C17" s="148" t="s">
        <v>197</v>
      </c>
      <c r="D17" s="148">
        <v>25</v>
      </c>
      <c r="E17" s="144"/>
      <c r="F17" s="144">
        <f t="shared" si="0"/>
        <v>0</v>
      </c>
      <c r="G17" s="135"/>
    </row>
    <row r="18" spans="1:7" ht="14.25">
      <c r="A18" s="136">
        <v>17</v>
      </c>
      <c r="B18" s="147" t="s">
        <v>215</v>
      </c>
      <c r="C18" s="148" t="s">
        <v>213</v>
      </c>
      <c r="D18" s="148">
        <v>5</v>
      </c>
      <c r="E18" s="144"/>
      <c r="F18" s="144">
        <f t="shared" si="0"/>
        <v>0</v>
      </c>
      <c r="G18" s="135"/>
    </row>
    <row r="19" spans="1:7" ht="14.25">
      <c r="A19" s="136">
        <v>18</v>
      </c>
      <c r="B19" s="147" t="s">
        <v>216</v>
      </c>
      <c r="C19" s="148" t="s">
        <v>213</v>
      </c>
      <c r="D19" s="148">
        <v>10</v>
      </c>
      <c r="E19" s="144"/>
      <c r="F19" s="144">
        <f t="shared" si="0"/>
        <v>0</v>
      </c>
      <c r="G19" s="135"/>
    </row>
    <row r="20" spans="1:7" ht="14.25">
      <c r="A20" s="136">
        <v>19</v>
      </c>
      <c r="B20" s="147" t="s">
        <v>217</v>
      </c>
      <c r="C20" s="148" t="s">
        <v>197</v>
      </c>
      <c r="D20" s="148">
        <v>5</v>
      </c>
      <c r="E20" s="144"/>
      <c r="F20" s="144">
        <f t="shared" si="0"/>
        <v>0</v>
      </c>
      <c r="G20" s="135"/>
    </row>
    <row r="21" spans="1:7" ht="14.25">
      <c r="A21" s="136">
        <v>20</v>
      </c>
      <c r="B21" s="147" t="s">
        <v>218</v>
      </c>
      <c r="C21" s="148" t="s">
        <v>197</v>
      </c>
      <c r="D21" s="148">
        <v>15</v>
      </c>
      <c r="E21" s="144"/>
      <c r="F21" s="144">
        <f t="shared" si="0"/>
        <v>0</v>
      </c>
      <c r="G21" s="135"/>
    </row>
    <row r="22" spans="1:7" ht="31.5">
      <c r="A22" s="136">
        <v>21</v>
      </c>
      <c r="B22" s="147" t="s">
        <v>219</v>
      </c>
      <c r="C22" s="148" t="s">
        <v>197</v>
      </c>
      <c r="D22" s="148">
        <v>15</v>
      </c>
      <c r="E22" s="144"/>
      <c r="F22" s="144">
        <f t="shared" si="0"/>
        <v>0</v>
      </c>
      <c r="G22" s="135"/>
    </row>
    <row r="23" spans="1:7" ht="41.25">
      <c r="A23" s="136">
        <v>22</v>
      </c>
      <c r="B23" s="147" t="s">
        <v>220</v>
      </c>
      <c r="C23" s="148" t="s">
        <v>202</v>
      </c>
      <c r="D23" s="148">
        <v>20</v>
      </c>
      <c r="E23" s="144"/>
      <c r="F23" s="144">
        <f t="shared" si="0"/>
        <v>0</v>
      </c>
      <c r="G23" s="135"/>
    </row>
    <row r="24" spans="1:7" ht="31.5">
      <c r="A24" s="136">
        <v>23</v>
      </c>
      <c r="B24" s="151" t="s">
        <v>221</v>
      </c>
      <c r="C24" s="152" t="s">
        <v>213</v>
      </c>
      <c r="D24" s="152">
        <v>40</v>
      </c>
      <c r="E24" s="144"/>
      <c r="F24" s="144"/>
      <c r="G24" s="135"/>
    </row>
    <row r="25" spans="1:10" ht="14.25">
      <c r="A25" s="153"/>
      <c r="B25" s="153" t="s">
        <v>222</v>
      </c>
      <c r="C25" s="154"/>
      <c r="D25" s="154"/>
      <c r="E25" s="155"/>
      <c r="F25" s="155"/>
      <c r="G25" s="156"/>
      <c r="H25" s="157"/>
      <c r="I25" s="157"/>
      <c r="J25" s="157"/>
    </row>
    <row r="26" spans="1:7" s="160" customFormat="1" ht="14.25">
      <c r="A26" s="158">
        <v>1</v>
      </c>
      <c r="B26" s="147" t="s">
        <v>223</v>
      </c>
      <c r="C26" s="150" t="s">
        <v>197</v>
      </c>
      <c r="D26" s="148">
        <v>1</v>
      </c>
      <c r="E26" s="144"/>
      <c r="F26" s="144">
        <f aca="true" t="shared" si="1" ref="F26:F33">E26*D26</f>
        <v>0</v>
      </c>
      <c r="G26" s="159"/>
    </row>
    <row r="27" spans="1:7" s="160" customFormat="1" ht="14.25">
      <c r="A27" s="158">
        <v>2</v>
      </c>
      <c r="B27" s="147" t="s">
        <v>224</v>
      </c>
      <c r="C27" s="150" t="s">
        <v>210</v>
      </c>
      <c r="D27" s="148">
        <v>2</v>
      </c>
      <c r="E27" s="144"/>
      <c r="F27" s="144">
        <f t="shared" si="1"/>
        <v>0</v>
      </c>
      <c r="G27" s="159"/>
    </row>
    <row r="28" spans="1:7" ht="14.25">
      <c r="A28" s="161">
        <v>3</v>
      </c>
      <c r="B28" s="147" t="s">
        <v>225</v>
      </c>
      <c r="C28" s="150" t="s">
        <v>197</v>
      </c>
      <c r="D28" s="148">
        <v>1</v>
      </c>
      <c r="E28" s="144"/>
      <c r="F28" s="144">
        <f t="shared" si="1"/>
        <v>0</v>
      </c>
      <c r="G28" s="135"/>
    </row>
    <row r="29" spans="1:7" ht="14.25">
      <c r="A29" s="161">
        <v>4</v>
      </c>
      <c r="B29" s="147" t="s">
        <v>226</v>
      </c>
      <c r="C29" s="150" t="s">
        <v>210</v>
      </c>
      <c r="D29" s="148">
        <v>1</v>
      </c>
      <c r="E29" s="144"/>
      <c r="F29" s="144">
        <f t="shared" si="1"/>
        <v>0</v>
      </c>
      <c r="G29" s="135"/>
    </row>
    <row r="30" spans="1:7" ht="14.25">
      <c r="A30" s="161">
        <v>5</v>
      </c>
      <c r="B30" s="147" t="s">
        <v>227</v>
      </c>
      <c r="C30" s="150" t="s">
        <v>197</v>
      </c>
      <c r="D30" s="148">
        <v>3</v>
      </c>
      <c r="E30" s="144"/>
      <c r="F30" s="144">
        <f t="shared" si="1"/>
        <v>0</v>
      </c>
      <c r="G30" s="135"/>
    </row>
    <row r="31" spans="1:7" ht="14.25">
      <c r="A31" s="161">
        <v>6</v>
      </c>
      <c r="B31" s="147" t="s">
        <v>228</v>
      </c>
      <c r="C31" s="150" t="s">
        <v>229</v>
      </c>
      <c r="D31" s="148">
        <v>1</v>
      </c>
      <c r="E31" s="144"/>
      <c r="F31" s="144">
        <f t="shared" si="1"/>
        <v>0</v>
      </c>
      <c r="G31" s="135"/>
    </row>
    <row r="32" spans="1:7" ht="14.25">
      <c r="A32" s="161">
        <v>7</v>
      </c>
      <c r="B32" s="162" t="s">
        <v>230</v>
      </c>
      <c r="C32" s="163" t="s">
        <v>197</v>
      </c>
      <c r="D32" s="164">
        <v>4</v>
      </c>
      <c r="E32" s="144"/>
      <c r="F32" s="144">
        <f t="shared" si="1"/>
        <v>0</v>
      </c>
      <c r="G32" s="135"/>
    </row>
    <row r="33" spans="1:7" ht="14.25">
      <c r="A33" s="161">
        <v>8</v>
      </c>
      <c r="B33" s="147" t="s">
        <v>231</v>
      </c>
      <c r="C33" s="150" t="s">
        <v>197</v>
      </c>
      <c r="D33" s="148">
        <v>1</v>
      </c>
      <c r="E33" s="144"/>
      <c r="F33" s="144">
        <f t="shared" si="1"/>
        <v>0</v>
      </c>
      <c r="G33" s="135"/>
    </row>
    <row r="34" spans="1:10" ht="14.25">
      <c r="A34" s="153"/>
      <c r="B34" s="153" t="s">
        <v>232</v>
      </c>
      <c r="C34" s="154"/>
      <c r="D34" s="154"/>
      <c r="E34" s="155"/>
      <c r="F34" s="155"/>
      <c r="G34" s="156"/>
      <c r="H34" s="157"/>
      <c r="I34" s="157"/>
      <c r="J34" s="157"/>
    </row>
    <row r="35" spans="1:10" ht="14.25">
      <c r="A35" s="158">
        <v>1</v>
      </c>
      <c r="B35" s="147" t="s">
        <v>233</v>
      </c>
      <c r="C35" s="148" t="s">
        <v>197</v>
      </c>
      <c r="D35" s="148">
        <v>5</v>
      </c>
      <c r="E35" s="144"/>
      <c r="F35" s="144">
        <f aca="true" t="shared" si="2" ref="F35:F40">E35*D35</f>
        <v>0</v>
      </c>
      <c r="G35" s="159"/>
      <c r="H35" s="160"/>
      <c r="I35" s="160"/>
      <c r="J35" s="160"/>
    </row>
    <row r="36" spans="1:10" ht="26.25" customHeight="1">
      <c r="A36" s="158">
        <v>2</v>
      </c>
      <c r="B36" s="147" t="s">
        <v>234</v>
      </c>
      <c r="C36" s="148" t="s">
        <v>197</v>
      </c>
      <c r="D36" s="148">
        <v>10</v>
      </c>
      <c r="E36" s="144"/>
      <c r="F36" s="144">
        <f t="shared" si="2"/>
        <v>0</v>
      </c>
      <c r="G36" s="159"/>
      <c r="H36" s="160"/>
      <c r="I36" s="160"/>
      <c r="J36" s="160"/>
    </row>
    <row r="37" spans="1:10" ht="14.25">
      <c r="A37" s="158">
        <v>3</v>
      </c>
      <c r="B37" s="147" t="s">
        <v>235</v>
      </c>
      <c r="C37" s="148" t="s">
        <v>197</v>
      </c>
      <c r="D37" s="148">
        <v>10</v>
      </c>
      <c r="E37" s="144"/>
      <c r="F37" s="144">
        <f t="shared" si="2"/>
        <v>0</v>
      </c>
      <c r="G37" s="159"/>
      <c r="H37" s="160"/>
      <c r="I37" s="160"/>
      <c r="J37" s="160"/>
    </row>
    <row r="38" spans="1:10" ht="14.25">
      <c r="A38" s="158">
        <v>4</v>
      </c>
      <c r="B38" s="147" t="s">
        <v>225</v>
      </c>
      <c r="C38" s="150" t="s">
        <v>197</v>
      </c>
      <c r="D38" s="148">
        <v>1</v>
      </c>
      <c r="E38" s="144"/>
      <c r="F38" s="144">
        <f t="shared" si="2"/>
        <v>0</v>
      </c>
      <c r="G38" s="159"/>
      <c r="H38" s="160"/>
      <c r="I38" s="160"/>
      <c r="J38" s="160"/>
    </row>
    <row r="39" spans="1:10" ht="14.25">
      <c r="A39" s="158">
        <v>5</v>
      </c>
      <c r="B39" s="165" t="s">
        <v>236</v>
      </c>
      <c r="C39" s="166" t="s">
        <v>197</v>
      </c>
      <c r="D39" s="166">
        <v>3</v>
      </c>
      <c r="E39" s="167"/>
      <c r="F39" s="144">
        <f t="shared" si="2"/>
        <v>0</v>
      </c>
      <c r="G39" s="159"/>
      <c r="H39" s="160"/>
      <c r="I39" s="160"/>
      <c r="J39" s="160"/>
    </row>
    <row r="40" spans="1:7" ht="14.25">
      <c r="A40" s="158">
        <v>6</v>
      </c>
      <c r="B40" s="147" t="s">
        <v>237</v>
      </c>
      <c r="C40" s="148" t="s">
        <v>238</v>
      </c>
      <c r="D40" s="148">
        <v>15</v>
      </c>
      <c r="E40" s="144"/>
      <c r="F40" s="144">
        <f t="shared" si="2"/>
        <v>0</v>
      </c>
      <c r="G40" s="135"/>
    </row>
    <row r="41" spans="1:7" ht="14.25">
      <c r="A41" s="168"/>
      <c r="B41" s="169"/>
      <c r="C41" s="170"/>
      <c r="D41" s="170"/>
      <c r="E41" s="135"/>
      <c r="F41" s="135"/>
      <c r="G41" s="135"/>
    </row>
    <row r="42" spans="1:10" ht="14.25">
      <c r="A42" s="171" t="s">
        <v>239</v>
      </c>
      <c r="B42" s="171"/>
      <c r="C42" s="171"/>
      <c r="D42" s="171"/>
      <c r="E42" s="171"/>
      <c r="F42" s="171"/>
      <c r="G42" s="171"/>
      <c r="H42" s="171"/>
      <c r="I42" s="171"/>
      <c r="J42" s="171"/>
    </row>
    <row r="43" spans="1:7" ht="15">
      <c r="A43" s="132" t="s">
        <v>240</v>
      </c>
      <c r="B43" s="132" t="s">
        <v>241</v>
      </c>
      <c r="C43" s="132" t="s">
        <v>187</v>
      </c>
      <c r="D43" s="132" t="s">
        <v>188</v>
      </c>
      <c r="E43" s="172" t="s">
        <v>189</v>
      </c>
      <c r="F43" s="173" t="s">
        <v>190</v>
      </c>
      <c r="G43" s="135"/>
    </row>
    <row r="44" spans="1:7" ht="14.25">
      <c r="A44" s="161">
        <v>1</v>
      </c>
      <c r="B44" s="174" t="s">
        <v>242</v>
      </c>
      <c r="C44" s="148" t="s">
        <v>197</v>
      </c>
      <c r="D44" s="148">
        <v>1</v>
      </c>
      <c r="E44" s="144"/>
      <c r="F44" s="175">
        <f aca="true" t="shared" si="3" ref="F44:F46">E44*D44</f>
        <v>0</v>
      </c>
      <c r="G44" s="135"/>
    </row>
    <row r="45" spans="1:7" ht="14.25">
      <c r="A45" s="161">
        <v>2</v>
      </c>
      <c r="B45" s="174" t="s">
        <v>243</v>
      </c>
      <c r="C45" s="150" t="s">
        <v>197</v>
      </c>
      <c r="D45" s="148">
        <v>15</v>
      </c>
      <c r="E45" s="144"/>
      <c r="F45" s="175">
        <f t="shared" si="3"/>
        <v>0</v>
      </c>
      <c r="G45" s="135"/>
    </row>
    <row r="46" spans="1:7" ht="14.25">
      <c r="A46" s="161">
        <v>3</v>
      </c>
      <c r="B46" s="174" t="s">
        <v>244</v>
      </c>
      <c r="C46" s="150" t="s">
        <v>197</v>
      </c>
      <c r="D46" s="148">
        <v>1</v>
      </c>
      <c r="E46" s="144"/>
      <c r="F46" s="175">
        <f t="shared" si="3"/>
        <v>0</v>
      </c>
      <c r="G46" s="135"/>
    </row>
    <row r="47" spans="1:7" ht="14.25">
      <c r="A47" s="161">
        <v>4</v>
      </c>
      <c r="B47" s="176" t="s">
        <v>245</v>
      </c>
      <c r="C47" s="177" t="s">
        <v>197</v>
      </c>
      <c r="D47" s="177">
        <v>1</v>
      </c>
      <c r="E47" s="176"/>
      <c r="F47" s="178">
        <f>SUM(F33:F46)</f>
        <v>0</v>
      </c>
      <c r="G47" s="135"/>
    </row>
    <row r="48" spans="1:7" ht="14.25">
      <c r="A48" s="161">
        <v>5</v>
      </c>
      <c r="B48" s="174" t="s">
        <v>246</v>
      </c>
      <c r="C48" s="150" t="s">
        <v>197</v>
      </c>
      <c r="D48" s="148">
        <v>2</v>
      </c>
      <c r="E48" s="144"/>
      <c r="F48" s="175">
        <f aca="true" t="shared" si="4" ref="F48:F53">E48*D48</f>
        <v>0</v>
      </c>
      <c r="G48" s="135"/>
    </row>
    <row r="49" spans="1:7" ht="14.25">
      <c r="A49" s="161">
        <v>6</v>
      </c>
      <c r="B49" s="174" t="s">
        <v>247</v>
      </c>
      <c r="C49" s="150" t="s">
        <v>197</v>
      </c>
      <c r="D49" s="148">
        <v>1</v>
      </c>
      <c r="E49" s="144"/>
      <c r="F49" s="175">
        <f t="shared" si="4"/>
        <v>0</v>
      </c>
      <c r="G49" s="135"/>
    </row>
    <row r="50" spans="1:7" ht="14.25">
      <c r="A50" s="161">
        <v>7</v>
      </c>
      <c r="B50" s="174" t="s">
        <v>248</v>
      </c>
      <c r="C50" s="150" t="s">
        <v>197</v>
      </c>
      <c r="D50" s="148">
        <v>4</v>
      </c>
      <c r="E50" s="144"/>
      <c r="F50" s="175">
        <f t="shared" si="4"/>
        <v>0</v>
      </c>
      <c r="G50" s="135"/>
    </row>
    <row r="51" spans="1:7" ht="14.25">
      <c r="A51" s="161">
        <v>8</v>
      </c>
      <c r="B51" s="174" t="s">
        <v>249</v>
      </c>
      <c r="C51" s="150" t="s">
        <v>197</v>
      </c>
      <c r="D51" s="148">
        <v>1</v>
      </c>
      <c r="E51" s="144"/>
      <c r="F51" s="175">
        <f t="shared" si="4"/>
        <v>0</v>
      </c>
      <c r="G51" s="135"/>
    </row>
    <row r="52" spans="1:7" ht="14.25">
      <c r="A52" s="161">
        <v>9</v>
      </c>
      <c r="B52" s="174" t="s">
        <v>250</v>
      </c>
      <c r="C52" s="150" t="s">
        <v>197</v>
      </c>
      <c r="D52" s="148">
        <v>5</v>
      </c>
      <c r="E52" s="144"/>
      <c r="F52" s="175">
        <f t="shared" si="4"/>
        <v>0</v>
      </c>
      <c r="G52" s="135"/>
    </row>
    <row r="53" spans="1:7" ht="21.75">
      <c r="A53" s="161">
        <v>10</v>
      </c>
      <c r="B53" s="174" t="s">
        <v>251</v>
      </c>
      <c r="C53" s="150" t="s">
        <v>197</v>
      </c>
      <c r="D53" s="148">
        <v>2</v>
      </c>
      <c r="E53" s="144"/>
      <c r="F53" s="175">
        <f t="shared" si="4"/>
        <v>0</v>
      </c>
      <c r="G53" s="135"/>
    </row>
    <row r="54" spans="1:7" ht="60.75">
      <c r="A54" s="161">
        <v>11</v>
      </c>
      <c r="B54" s="179" t="s">
        <v>252</v>
      </c>
      <c r="C54" s="177" t="s">
        <v>197</v>
      </c>
      <c r="D54" s="177">
        <v>1</v>
      </c>
      <c r="E54" s="176"/>
      <c r="F54" s="178">
        <f>SUM(F40:F53)</f>
        <v>0</v>
      </c>
      <c r="G54" s="135"/>
    </row>
    <row r="55" spans="1:7" ht="14.25">
      <c r="A55" s="161">
        <v>12</v>
      </c>
      <c r="B55" s="174" t="s">
        <v>253</v>
      </c>
      <c r="C55" s="150" t="s">
        <v>197</v>
      </c>
      <c r="D55" s="148">
        <v>1</v>
      </c>
      <c r="E55" s="144"/>
      <c r="F55" s="175">
        <f aca="true" t="shared" si="5" ref="F55:F59">E55*D55</f>
        <v>0</v>
      </c>
      <c r="G55" s="135"/>
    </row>
    <row r="56" spans="1:7" ht="14.25">
      <c r="A56" s="161">
        <v>13</v>
      </c>
      <c r="B56" s="174" t="s">
        <v>254</v>
      </c>
      <c r="C56" s="150" t="s">
        <v>197</v>
      </c>
      <c r="D56" s="148">
        <v>5</v>
      </c>
      <c r="E56" s="144"/>
      <c r="F56" s="175">
        <f t="shared" si="5"/>
        <v>0</v>
      </c>
      <c r="G56" s="135"/>
    </row>
    <row r="57" spans="1:7" ht="14.25">
      <c r="A57" s="161">
        <v>14</v>
      </c>
      <c r="B57" s="174" t="s">
        <v>255</v>
      </c>
      <c r="C57" s="150" t="s">
        <v>197</v>
      </c>
      <c r="D57" s="148">
        <v>2</v>
      </c>
      <c r="E57" s="144"/>
      <c r="F57" s="175">
        <f t="shared" si="5"/>
        <v>0</v>
      </c>
      <c r="G57" s="135"/>
    </row>
    <row r="58" spans="1:7" ht="14.25">
      <c r="A58" s="161">
        <v>15</v>
      </c>
      <c r="B58" s="174" t="s">
        <v>256</v>
      </c>
      <c r="C58" s="150" t="s">
        <v>197</v>
      </c>
      <c r="D58" s="148">
        <v>15</v>
      </c>
      <c r="E58" s="144"/>
      <c r="F58" s="175">
        <f t="shared" si="5"/>
        <v>0</v>
      </c>
      <c r="G58" s="135"/>
    </row>
    <row r="59" spans="1:7" ht="14.25">
      <c r="A59" s="161">
        <v>16</v>
      </c>
      <c r="B59" s="174" t="s">
        <v>257</v>
      </c>
      <c r="C59" s="150" t="s">
        <v>197</v>
      </c>
      <c r="D59" s="148">
        <v>10</v>
      </c>
      <c r="E59" s="144"/>
      <c r="F59" s="175">
        <f t="shared" si="5"/>
        <v>0</v>
      </c>
      <c r="G59" s="135"/>
    </row>
    <row r="60" spans="1:7" ht="16.5">
      <c r="A60" s="180"/>
      <c r="B60" s="181" t="s">
        <v>258</v>
      </c>
      <c r="C60" s="181"/>
      <c r="D60" s="181"/>
      <c r="E60" s="181"/>
      <c r="F60" s="175">
        <f>(F58/9)/12</f>
        <v>0</v>
      </c>
      <c r="G60" s="135"/>
    </row>
    <row r="63" ht="12.75">
      <c r="F63" s="182">
        <f>F36+F58</f>
        <v>0</v>
      </c>
    </row>
  </sheetData>
  <sheetProtection selectLockedCells="1" selectUnlockedCells="1"/>
  <mergeCells count="2">
    <mergeCell ref="A42:J42"/>
    <mergeCell ref="B60:E60"/>
  </mergeCells>
  <printOptions/>
  <pageMargins left="0.5118055555555555" right="0.5118055555555555" top="0.7875" bottom="0.7875" header="0.5118055555555555" footer="0.5118055555555555"/>
  <pageSetup horizontalDpi="300" verticalDpi="300" orientation="portrait" paperSize="9" scale="50"/>
</worksheet>
</file>

<file path=xl/worksheets/sheet8.xml><?xml version="1.0" encoding="utf-8"?>
<worksheet xmlns="http://schemas.openxmlformats.org/spreadsheetml/2006/main" xmlns:r="http://schemas.openxmlformats.org/officeDocument/2006/relationships">
  <dimension ref="A1:H16"/>
  <sheetViews>
    <sheetView view="pageBreakPreview" zoomScaleSheetLayoutView="100" workbookViewId="0" topLeftCell="A1">
      <selection activeCell="A3" sqref="A3"/>
    </sheetView>
  </sheetViews>
  <sheetFormatPr defaultColWidth="9.140625" defaultRowHeight="12.75"/>
  <cols>
    <col min="1" max="1" width="7.57421875" style="0" customWidth="1"/>
    <col min="2" max="2" width="86.140625" style="0" customWidth="1"/>
    <col min="3" max="3" width="14.28125" style="0" customWidth="1"/>
    <col min="4" max="4" width="10.421875" style="0" customWidth="1"/>
    <col min="5" max="6" width="14.00390625" style="0" customWidth="1"/>
    <col min="7" max="7" width="13.140625" style="0" customWidth="1"/>
  </cols>
  <sheetData>
    <row r="1" spans="1:8" ht="14.25">
      <c r="A1" s="183"/>
      <c r="B1" s="183" t="s">
        <v>259</v>
      </c>
      <c r="C1" s="183"/>
      <c r="D1" s="183"/>
      <c r="E1" s="183"/>
      <c r="F1" s="184"/>
      <c r="G1" s="185"/>
      <c r="H1" s="135"/>
    </row>
    <row r="2" spans="1:8" ht="22.5">
      <c r="A2" s="183" t="s">
        <v>240</v>
      </c>
      <c r="B2" s="183" t="s">
        <v>241</v>
      </c>
      <c r="C2" s="183" t="s">
        <v>187</v>
      </c>
      <c r="D2" s="183" t="s">
        <v>188</v>
      </c>
      <c r="E2" s="183" t="s">
        <v>260</v>
      </c>
      <c r="F2" s="184" t="s">
        <v>189</v>
      </c>
      <c r="G2" s="186" t="s">
        <v>190</v>
      </c>
      <c r="H2" s="135"/>
    </row>
    <row r="3" spans="1:8" ht="16.5">
      <c r="A3" s="136">
        <v>1</v>
      </c>
      <c r="B3" s="187" t="s">
        <v>261</v>
      </c>
      <c r="C3" s="188" t="s">
        <v>197</v>
      </c>
      <c r="D3" s="188">
        <v>20</v>
      </c>
      <c r="E3" s="188" t="s">
        <v>262</v>
      </c>
      <c r="F3" s="139"/>
      <c r="G3" s="139"/>
      <c r="H3" s="135"/>
    </row>
    <row r="4" spans="1:8" ht="16.5">
      <c r="A4" s="136">
        <v>2</v>
      </c>
      <c r="B4" s="187" t="s">
        <v>263</v>
      </c>
      <c r="C4" s="188" t="s">
        <v>264</v>
      </c>
      <c r="D4" s="188">
        <v>9</v>
      </c>
      <c r="E4" s="188" t="s">
        <v>262</v>
      </c>
      <c r="F4" s="139"/>
      <c r="G4" s="139"/>
      <c r="H4" s="135"/>
    </row>
    <row r="5" spans="1:8" ht="16.5">
      <c r="A5" s="136">
        <v>3</v>
      </c>
      <c r="B5" s="187" t="s">
        <v>265</v>
      </c>
      <c r="C5" s="188" t="s">
        <v>197</v>
      </c>
      <c r="D5" s="188">
        <v>27</v>
      </c>
      <c r="E5" s="188" t="s">
        <v>262</v>
      </c>
      <c r="F5" s="139"/>
      <c r="G5" s="139"/>
      <c r="H5" s="135"/>
    </row>
    <row r="6" spans="1:8" ht="16.5">
      <c r="A6" s="136">
        <v>4</v>
      </c>
      <c r="B6" s="187" t="s">
        <v>266</v>
      </c>
      <c r="C6" s="188" t="s">
        <v>197</v>
      </c>
      <c r="D6" s="188">
        <v>3</v>
      </c>
      <c r="E6" s="188" t="s">
        <v>262</v>
      </c>
      <c r="F6" s="139"/>
      <c r="G6" s="139"/>
      <c r="H6" s="135"/>
    </row>
    <row r="7" spans="1:8" ht="16.5">
      <c r="A7" s="136">
        <v>5</v>
      </c>
      <c r="B7" s="187" t="s">
        <v>267</v>
      </c>
      <c r="C7" s="188" t="s">
        <v>197</v>
      </c>
      <c r="D7" s="188">
        <v>9</v>
      </c>
      <c r="E7" s="188" t="s">
        <v>268</v>
      </c>
      <c r="F7" s="139"/>
      <c r="G7" s="139"/>
      <c r="H7" s="135"/>
    </row>
    <row r="8" spans="1:8" ht="16.5">
      <c r="A8" s="136">
        <v>6</v>
      </c>
      <c r="B8" s="189" t="s">
        <v>269</v>
      </c>
      <c r="C8" s="188" t="s">
        <v>270</v>
      </c>
      <c r="D8" s="188">
        <v>120</v>
      </c>
      <c r="E8" s="188" t="s">
        <v>262</v>
      </c>
      <c r="F8" s="139"/>
      <c r="G8" s="139"/>
      <c r="H8" s="135"/>
    </row>
    <row r="9" spans="1:8" ht="16.5">
      <c r="A9" s="136">
        <v>7</v>
      </c>
      <c r="B9" s="187" t="s">
        <v>271</v>
      </c>
      <c r="C9" s="188" t="s">
        <v>272</v>
      </c>
      <c r="D9" s="188">
        <v>3</v>
      </c>
      <c r="E9" s="188" t="s">
        <v>262</v>
      </c>
      <c r="F9" s="139"/>
      <c r="G9" s="139"/>
      <c r="H9" s="135"/>
    </row>
    <row r="10" spans="1:8" ht="16.5">
      <c r="A10" s="136">
        <v>8</v>
      </c>
      <c r="B10" s="187" t="s">
        <v>273</v>
      </c>
      <c r="C10" s="188" t="s">
        <v>197</v>
      </c>
      <c r="D10" s="188">
        <v>20</v>
      </c>
      <c r="E10" s="188" t="s">
        <v>262</v>
      </c>
      <c r="F10" s="139"/>
      <c r="G10" s="139"/>
      <c r="H10" s="135"/>
    </row>
    <row r="11" spans="1:8" ht="28.5" customHeight="1">
      <c r="A11" s="136">
        <v>9</v>
      </c>
      <c r="B11" s="187" t="s">
        <v>274</v>
      </c>
      <c r="C11" s="188" t="s">
        <v>197</v>
      </c>
      <c r="D11" s="188">
        <v>9</v>
      </c>
      <c r="E11" s="188" t="s">
        <v>262</v>
      </c>
      <c r="F11" s="139"/>
      <c r="G11" s="139"/>
      <c r="H11" s="135"/>
    </row>
    <row r="12" spans="1:8" ht="16.5">
      <c r="A12" s="190"/>
      <c r="B12" s="191"/>
      <c r="C12" s="191"/>
      <c r="D12" s="191"/>
      <c r="E12" s="191"/>
      <c r="F12" s="191"/>
      <c r="G12" s="178"/>
      <c r="H12" s="135"/>
    </row>
    <row r="13" spans="1:8" ht="16.5">
      <c r="A13" s="190"/>
      <c r="B13" s="191"/>
      <c r="C13" s="192"/>
      <c r="D13" s="192"/>
      <c r="E13" s="192"/>
      <c r="F13" s="192"/>
      <c r="G13" s="193"/>
      <c r="H13" s="135"/>
    </row>
    <row r="16" ht="14.25">
      <c r="G16" s="182"/>
    </row>
  </sheetData>
  <sheetProtection selectLockedCells="1" selectUnlockedCells="1"/>
  <mergeCells count="1">
    <mergeCell ref="C13:F13"/>
  </mergeCells>
  <printOptions/>
  <pageMargins left="0.5118055555555555" right="0.5118055555555555" top="0.7875" bottom="0.7875" header="0.5118055555555555" footer="0.5118055555555555"/>
  <pageSetup horizontalDpi="300" verticalDpi="300" orientation="portrait" paperSize="9" scale="5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 Otavio</dc:creator>
  <cp:keywords/>
  <dc:description/>
  <cp:lastModifiedBy/>
  <cp:lastPrinted>2021-08-04T13:48:14Z</cp:lastPrinted>
  <dcterms:created xsi:type="dcterms:W3CDTF">2018-07-16T18:15:21Z</dcterms:created>
  <dcterms:modified xsi:type="dcterms:W3CDTF">2022-05-20T20:01:02Z</dcterms:modified>
  <cp:category/>
  <cp:version/>
  <cp:contentType/>
  <cp:contentStatus/>
  <cp:revision>14</cp:revision>
</cp:coreProperties>
</file>